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bookViews>
    <workbookView xWindow="14385" yWindow="-15" windowWidth="14430" windowHeight="12240" tabRatio="816" activeTab="3"/>
  </bookViews>
  <sheets>
    <sheet name="Primary Measures" sheetId="5" r:id="rId1"/>
    <sheet name="Oxidation" sheetId="3" r:id="rId2"/>
    <sheet name="Adsorption and Solvent Recovery" sheetId="4" r:id="rId3"/>
    <sheet name="Summary" sheetId="7" r:id="rId4"/>
    <sheet name="Changes" sheetId="6" state="hidden" r:id="rId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6" i="3" l="1"/>
  <c r="D45" i="3" l="1"/>
  <c r="C59" i="7"/>
  <c r="E154" i="5" l="1"/>
  <c r="E166" i="5"/>
  <c r="E165" i="5"/>
  <c r="E110" i="5"/>
  <c r="E112" i="5"/>
  <c r="E111" i="5"/>
  <c r="E58" i="5"/>
  <c r="E57" i="5"/>
  <c r="E59" i="5"/>
  <c r="E56" i="5"/>
  <c r="E55" i="5"/>
  <c r="E54" i="5"/>
  <c r="E113" i="5" l="1"/>
  <c r="C143" i="5" l="1"/>
  <c r="C88" i="7" s="1"/>
  <c r="I98" i="7" s="1"/>
  <c r="I96" i="7"/>
  <c r="K92" i="7"/>
  <c r="K91" i="7"/>
  <c r="C72" i="7"/>
  <c r="C73" i="7"/>
  <c r="C74" i="7"/>
  <c r="C75" i="7"/>
  <c r="C76" i="7"/>
  <c r="C77" i="7"/>
  <c r="C82" i="7"/>
  <c r="C92" i="7" s="1"/>
  <c r="C83" i="7"/>
  <c r="C84" i="7"/>
  <c r="C85" i="7"/>
  <c r="I95" i="7" s="1"/>
  <c r="C86" i="7"/>
  <c r="C96" i="7" s="1"/>
  <c r="C87" i="7"/>
  <c r="C97" i="7" s="1"/>
  <c r="C81" i="7"/>
  <c r="C33" i="7"/>
  <c r="C34" i="7"/>
  <c r="C32" i="7"/>
  <c r="C13" i="7"/>
  <c r="D39" i="4"/>
  <c r="D118" i="4" s="1"/>
  <c r="D119" i="4" s="1"/>
  <c r="C91" i="7" l="1"/>
  <c r="C95" i="7"/>
  <c r="C98" i="7"/>
  <c r="D126" i="4"/>
  <c r="D42" i="4"/>
  <c r="D41" i="4"/>
  <c r="D62" i="4" s="1"/>
  <c r="C21" i="4"/>
  <c r="D13" i="4"/>
  <c r="I42" i="7" l="1"/>
  <c r="D128" i="4"/>
  <c r="I44" i="7" s="1"/>
  <c r="D90" i="4"/>
  <c r="D34" i="4"/>
  <c r="D38" i="4" s="1"/>
  <c r="D40" i="4" s="1"/>
  <c r="D55" i="4" s="1"/>
  <c r="D63" i="4" s="1"/>
  <c r="D64" i="4" s="1"/>
  <c r="D96" i="4"/>
  <c r="D73" i="4"/>
  <c r="D112" i="3"/>
  <c r="D65" i="4" l="1"/>
  <c r="I57" i="7"/>
  <c r="I92" i="7" s="1"/>
  <c r="D127" i="4"/>
  <c r="I43" i="7" s="1"/>
  <c r="D85" i="4"/>
  <c r="D41" i="3"/>
  <c r="D42" i="3" s="1"/>
  <c r="D54" i="3"/>
  <c r="D103" i="3" s="1"/>
  <c r="E114" i="5"/>
  <c r="C8" i="7"/>
  <c r="E50" i="5"/>
  <c r="E39" i="5"/>
  <c r="E28" i="5"/>
  <c r="C123" i="5"/>
  <c r="C47" i="5"/>
  <c r="E46" i="5" s="1"/>
  <c r="C36" i="5"/>
  <c r="E35" i="5" s="1"/>
  <c r="C25" i="5"/>
  <c r="E25" i="5" s="1"/>
  <c r="E45" i="5" l="1"/>
  <c r="E47" i="5"/>
  <c r="E115" i="5"/>
  <c r="I97" i="7"/>
  <c r="I91" i="7"/>
  <c r="E34" i="5"/>
  <c r="E36" i="5"/>
  <c r="E23" i="5"/>
  <c r="E24" i="5"/>
  <c r="I93" i="7" l="1"/>
  <c r="K93" i="7" s="1"/>
  <c r="D37" i="3"/>
  <c r="D63" i="3" s="1"/>
  <c r="D150" i="3" s="1"/>
  <c r="D36" i="3"/>
  <c r="D64" i="3" s="1"/>
  <c r="D109" i="3" s="1"/>
  <c r="D113" i="3" s="1"/>
  <c r="K97" i="7" l="1"/>
  <c r="K95" i="7"/>
  <c r="K96" i="7"/>
  <c r="K98" i="7"/>
  <c r="K94" i="7"/>
  <c r="D120" i="3"/>
  <c r="D124" i="3"/>
  <c r="E172" i="5"/>
  <c r="E151" i="5"/>
  <c r="C16" i="7" s="1"/>
  <c r="E150" i="5"/>
  <c r="C15" i="7" s="1"/>
  <c r="E149" i="5"/>
  <c r="C14" i="7" s="1"/>
  <c r="E148" i="5"/>
  <c r="E162" i="5"/>
  <c r="C26" i="7" s="1"/>
  <c r="E159" i="5"/>
  <c r="C23" i="7" s="1"/>
  <c r="E157" i="5"/>
  <c r="C21" i="7" s="1"/>
  <c r="C28" i="7" s="1"/>
  <c r="H153" i="5"/>
  <c r="L154" i="5" s="1"/>
  <c r="C127" i="5"/>
  <c r="C126" i="5"/>
  <c r="C128" i="5"/>
  <c r="E152" i="5" l="1"/>
  <c r="D140" i="3"/>
  <c r="E153" i="5"/>
  <c r="E116" i="5" l="1"/>
  <c r="D12" i="4" l="1"/>
  <c r="D8" i="5"/>
  <c r="E171" i="5" s="1"/>
  <c r="C122" i="5" l="1"/>
  <c r="D12" i="3"/>
  <c r="D137" i="3" s="1"/>
  <c r="C47" i="7" s="1"/>
  <c r="C63" i="7" s="1"/>
  <c r="C86" i="4" l="1"/>
  <c r="C85" i="4"/>
  <c r="C84" i="4"/>
  <c r="E84" i="4"/>
  <c r="J94" i="5" l="1"/>
  <c r="K94" i="5"/>
  <c r="L94" i="5"/>
  <c r="I94" i="5"/>
  <c r="D18" i="4" l="1"/>
  <c r="D120" i="4" s="1"/>
  <c r="D53" i="4" l="1"/>
  <c r="C83" i="4" l="1"/>
  <c r="D99" i="3" l="1"/>
  <c r="D68" i="4" l="1"/>
  <c r="D13" i="3" l="1"/>
  <c r="D30" i="3" s="1"/>
  <c r="D173" i="3" l="1"/>
  <c r="D174" i="3"/>
  <c r="D76" i="3"/>
  <c r="D77" i="3" s="1"/>
  <c r="D104" i="3"/>
  <c r="D152" i="3" s="1"/>
  <c r="D98" i="3"/>
  <c r="D100" i="3" s="1"/>
  <c r="D91" i="4"/>
  <c r="D95" i="4"/>
  <c r="D40" i="3"/>
  <c r="D92" i="4" l="1"/>
  <c r="D170" i="3" l="1"/>
  <c r="E117" i="5" l="1"/>
  <c r="I56" i="5" l="1"/>
  <c r="C66" i="5"/>
  <c r="C73" i="5" s="1"/>
  <c r="E60" i="5"/>
  <c r="E160" i="5"/>
  <c r="E146" i="5"/>
  <c r="C11" i="7" s="1"/>
  <c r="C17" i="7" s="1"/>
  <c r="I57" i="5"/>
  <c r="E67" i="5" l="1"/>
  <c r="E72" i="7" s="1"/>
  <c r="C71" i="7"/>
  <c r="E147" i="5"/>
  <c r="C12" i="7" s="1"/>
  <c r="C18" i="7" s="1"/>
  <c r="C78" i="7"/>
  <c r="E161" i="5"/>
  <c r="C25" i="7" s="1"/>
  <c r="C24" i="7"/>
  <c r="E68" i="5"/>
  <c r="E66" i="5"/>
  <c r="E71" i="7" s="1"/>
  <c r="E73" i="5"/>
  <c r="E78" i="7" s="1"/>
  <c r="E69" i="5"/>
  <c r="E72" i="5"/>
  <c r="E77" i="7" s="1"/>
  <c r="E70" i="5"/>
  <c r="E75" i="7" s="1"/>
  <c r="E71" i="5"/>
  <c r="E76" i="7" s="1"/>
  <c r="E137" i="5"/>
  <c r="E82" i="7" s="1"/>
  <c r="E92" i="7" s="1"/>
  <c r="E122" i="5"/>
  <c r="E136" i="5"/>
  <c r="E81" i="7" s="1"/>
  <c r="E91" i="7" s="1"/>
  <c r="E123" i="5"/>
  <c r="E173" i="5"/>
  <c r="C124" i="5" l="1"/>
  <c r="E163" i="5" s="1"/>
  <c r="C27" i="7" s="1"/>
  <c r="E73" i="7"/>
  <c r="C125" i="5"/>
  <c r="E74" i="7"/>
  <c r="C56" i="7"/>
  <c r="I56" i="7"/>
  <c r="I58" i="7" s="1"/>
  <c r="E174" i="5"/>
  <c r="C35" i="7" s="1"/>
  <c r="C129" i="5" l="1"/>
  <c r="E129" i="5" s="1"/>
  <c r="D35" i="3"/>
  <c r="D129" i="3" s="1"/>
  <c r="E164" i="5"/>
  <c r="D34" i="3" s="1"/>
  <c r="D56" i="3" s="1"/>
  <c r="E158" i="5"/>
  <c r="E128" i="5"/>
  <c r="E125" i="5" l="1"/>
  <c r="E126" i="5"/>
  <c r="E140" i="5"/>
  <c r="E85" i="7" s="1"/>
  <c r="E139" i="5"/>
  <c r="E84" i="7" s="1"/>
  <c r="E124" i="5"/>
  <c r="E138" i="5"/>
  <c r="E83" i="7" s="1"/>
  <c r="E127" i="5"/>
  <c r="E142" i="5"/>
  <c r="E87" i="7" s="1"/>
  <c r="E143" i="5"/>
  <c r="E88" i="7" s="1"/>
  <c r="E141" i="5"/>
  <c r="E86" i="7" s="1"/>
  <c r="D130" i="3"/>
  <c r="C43" i="7" s="1"/>
  <c r="C42" i="7"/>
  <c r="D65" i="3"/>
  <c r="D78" i="3"/>
  <c r="D79" i="3" s="1"/>
  <c r="D80" i="3" s="1"/>
  <c r="D91" i="3" s="1"/>
  <c r="C22" i="7"/>
  <c r="I59" i="7" s="1"/>
  <c r="D121" i="4"/>
  <c r="D135" i="4" s="1"/>
  <c r="D86" i="4"/>
  <c r="D81" i="3" l="1"/>
  <c r="C29" i="7"/>
  <c r="C60" i="7"/>
  <c r="I60" i="7"/>
  <c r="D151" i="3"/>
  <c r="D56" i="4"/>
  <c r="D99" i="4" s="1"/>
  <c r="D101" i="4" s="1"/>
  <c r="D133" i="4" s="1"/>
  <c r="D131" i="3"/>
  <c r="C44" i="7" s="1"/>
  <c r="C94" i="7" l="1"/>
  <c r="C93" i="7"/>
  <c r="D175" i="3"/>
  <c r="C57" i="7"/>
  <c r="C58" i="7" s="1"/>
  <c r="D141" i="3"/>
  <c r="D92" i="3"/>
  <c r="D167" i="3"/>
  <c r="D168" i="3"/>
  <c r="D166" i="3"/>
  <c r="E94" i="7" l="1"/>
  <c r="E95" i="7"/>
  <c r="E93" i="7"/>
  <c r="E96" i="7"/>
  <c r="E98" i="7"/>
  <c r="E97" i="7"/>
  <c r="D139" i="3"/>
  <c r="D138" i="3" s="1"/>
  <c r="D169" i="3"/>
  <c r="D66" i="4"/>
  <c r="D69" i="4" s="1"/>
  <c r="D70" i="4" s="1"/>
  <c r="D74" i="4" s="1"/>
  <c r="D79" i="4" s="1"/>
  <c r="D131" i="4" s="1"/>
  <c r="I47" i="7" s="1"/>
  <c r="I63" i="7" s="1"/>
  <c r="D142" i="3" l="1"/>
  <c r="C49" i="7" s="1"/>
  <c r="C48" i="7"/>
  <c r="C64" i="7" s="1"/>
  <c r="C65" i="7" s="1"/>
  <c r="C66" i="7" s="1"/>
  <c r="D112" i="4"/>
  <c r="D113" i="4" s="1"/>
  <c r="D107" i="4"/>
  <c r="D108" i="4" s="1"/>
  <c r="D143" i="3" l="1"/>
  <c r="C50" i="7" s="1"/>
  <c r="D134" i="4"/>
  <c r="D132" i="4" l="1"/>
  <c r="I48" i="7" s="1"/>
  <c r="I64" i="7" s="1"/>
  <c r="I65" i="7" s="1"/>
  <c r="I66" i="7" s="1"/>
  <c r="D136" i="4" l="1"/>
  <c r="D137" i="4" s="1"/>
  <c r="I50" i="7" s="1"/>
  <c r="I49" i="7" l="1"/>
</calcChain>
</file>

<file path=xl/sharedStrings.xml><?xml version="1.0" encoding="utf-8"?>
<sst xmlns="http://schemas.openxmlformats.org/spreadsheetml/2006/main" count="1317" uniqueCount="604">
  <si>
    <t>Investment</t>
  </si>
  <si>
    <t>Lifetime</t>
  </si>
  <si>
    <t>€</t>
  </si>
  <si>
    <t>€/a</t>
  </si>
  <si>
    <t>Electricity Costs</t>
  </si>
  <si>
    <t>Costs of Labour</t>
  </si>
  <si>
    <t>Insurance and Taxes</t>
  </si>
  <si>
    <t>Carpenter 20 CB-3</t>
  </si>
  <si>
    <t>Montel-400</t>
  </si>
  <si>
    <t>Nickel-200</t>
  </si>
  <si>
    <t>Titanium</t>
  </si>
  <si>
    <t>Electricity Costs (Fans, drying, pumps)</t>
  </si>
  <si>
    <t>Carbon Costs</t>
  </si>
  <si>
    <t>g/Nm³</t>
  </si>
  <si>
    <t>%</t>
  </si>
  <si>
    <t>m³/h</t>
  </si>
  <si>
    <t>a</t>
  </si>
  <si>
    <t>Colour guide</t>
  </si>
  <si>
    <t>Product Replacement</t>
  </si>
  <si>
    <t>For guidance, see reference box</t>
  </si>
  <si>
    <t>Reference Box -Exhaust Gas Flow Rate</t>
  </si>
  <si>
    <t>Input Data</t>
  </si>
  <si>
    <t>Result</t>
  </si>
  <si>
    <t>€/t VOC</t>
  </si>
  <si>
    <t>€/h</t>
  </si>
  <si>
    <t>€/kWh</t>
  </si>
  <si>
    <t>Wages</t>
  </si>
  <si>
    <t>kJ/g</t>
  </si>
  <si>
    <t>Pa</t>
  </si>
  <si>
    <t>h/a</t>
  </si>
  <si>
    <t>kg/Nm³</t>
  </si>
  <si>
    <t>GJ/t</t>
  </si>
  <si>
    <t>kJ/kg</t>
  </si>
  <si>
    <t>t/a</t>
  </si>
  <si>
    <t>Economic Analysis of Secondary Measures</t>
  </si>
  <si>
    <t>Reference Box - Operating Costs</t>
  </si>
  <si>
    <t>Secondary Measures: Adsorption and Solvent Recovery</t>
  </si>
  <si>
    <t>€/kg</t>
  </si>
  <si>
    <t>kg/h</t>
  </si>
  <si>
    <t>Nm³/h</t>
  </si>
  <si>
    <t>304 Stainless steel</t>
  </si>
  <si>
    <t xml:space="preserve">316 Stainless steel </t>
  </si>
  <si>
    <t>h/cycle</t>
  </si>
  <si>
    <t>kg</t>
  </si>
  <si>
    <t>m/h</t>
  </si>
  <si>
    <t>m</t>
  </si>
  <si>
    <t>m²</t>
  </si>
  <si>
    <t>Ratio Vapour/VOC</t>
  </si>
  <si>
    <t>Velocity</t>
  </si>
  <si>
    <t>Emissions</t>
  </si>
  <si>
    <t>Costs</t>
  </si>
  <si>
    <t>0,07 kg VOC/ kg Carbon</t>
  </si>
  <si>
    <t>Source:</t>
  </si>
  <si>
    <t>Reference Box - Adsorber Geometry</t>
  </si>
  <si>
    <t>Diameter</t>
  </si>
  <si>
    <t>Length</t>
  </si>
  <si>
    <t>&lt; 15</t>
  </si>
  <si>
    <t>Reference Box - Capital Cost Factors</t>
  </si>
  <si>
    <t>Primary Measures</t>
  </si>
  <si>
    <t>Addtional Cost for new Product (in case the new substitute is cheaper or more expensive) was added.</t>
  </si>
  <si>
    <t xml:space="preserve">There was no excel-tool for the Primary Measures. </t>
  </si>
  <si>
    <t xml:space="preserve">Since all Primary Measures are replacement of classicial high-solvent-content-ink with low- or no-solvent-ink the calcualtions for all Primary Measures are identical. </t>
  </si>
  <si>
    <t>Therefore the old Primary Measursures are all repalced by one Primary Measure "Solvent Substitution"</t>
  </si>
  <si>
    <t>The calculations of the Invest, using the specific invest (as in the original) was implementent in an excel-tool.</t>
  </si>
  <si>
    <t>Incineration</t>
  </si>
  <si>
    <t>Formula for "Annual Electricity Costs" was corrected (=0,0000005*D21*D42*D41*D13 --&gt; =D21*D42*D41*D13/3600000)</t>
  </si>
  <si>
    <t>Formula for "Consommation (PCS)" was corrected (=D66/3240 --&gt; =D66/3600)</t>
  </si>
  <si>
    <t>Adsorption and Solvent Recovery</t>
  </si>
  <si>
    <t>The new project is restricted on installations &gt; 200 t solvent / a</t>
  </si>
  <si>
    <t>In the old Dokument, even the smallest installation (25t/a) has a flow rate of 105 000 m³/h</t>
  </si>
  <si>
    <t>Therefore the case for flow rated smaller 15300 m³/h will not be considered in the new document.</t>
  </si>
  <si>
    <t>Frequency of Carbon Replacement was originially fixed at 5a</t>
  </si>
  <si>
    <t>New input cell was added</t>
  </si>
  <si>
    <t>All calculations / tables for estemating the emissions/ costs for the whole sector where removed.</t>
  </si>
  <si>
    <t>From the values in the "Final Background Dokument" I found, that only invest was considered for Primary Measures. (1500€/t ready to use product).</t>
  </si>
  <si>
    <t>(The "Final Background Dokument" claims that 75 000 € / product was used, but this does not agree with the results in the  document)</t>
  </si>
  <si>
    <t>Additional solvent consumption for cleaning (etc.) was added as a factor.</t>
  </si>
  <si>
    <t>Carbon Costs:</t>
  </si>
  <si>
    <t>Repair and Maintenance</t>
  </si>
  <si>
    <t>Economic Factors</t>
  </si>
  <si>
    <t>Utility Costs</t>
  </si>
  <si>
    <t>Reference Box - Utility Costs</t>
  </si>
  <si>
    <t>Solvent Recovery</t>
  </si>
  <si>
    <t>Secondary Measures: Oxidation</t>
  </si>
  <si>
    <t>Ethanol</t>
  </si>
  <si>
    <t>Investmentment Data</t>
  </si>
  <si>
    <t>Reference Box - Investment</t>
  </si>
  <si>
    <t>Investment for total Unit</t>
  </si>
  <si>
    <t>Total Investment (Equipment, Auxiliaries Installation)</t>
  </si>
  <si>
    <t>kJ/kgK</t>
  </si>
  <si>
    <t>Vapour</t>
  </si>
  <si>
    <t>Reference Box - Vapour or Nitrogen</t>
  </si>
  <si>
    <t>Reference Box - Ratio Vapour/VOC and Nitrogen/VOC</t>
  </si>
  <si>
    <t>Oxidation</t>
  </si>
  <si>
    <r>
      <t>·</t>
    </r>
    <r>
      <rPr>
        <sz val="7"/>
        <color theme="1"/>
        <rFont val="Times New Roman"/>
        <family val="1"/>
      </rPr>
      <t xml:space="preserve">         </t>
    </r>
    <r>
      <rPr>
        <sz val="11"/>
        <color theme="1"/>
        <rFont val="Calibri"/>
        <family val="2"/>
        <scheme val="minor"/>
      </rPr>
      <t xml:space="preserve">Added [Price of Natural Gas (net)] </t>
    </r>
  </si>
  <si>
    <r>
      <t>o</t>
    </r>
    <r>
      <rPr>
        <sz val="7"/>
        <color theme="1"/>
        <rFont val="Times New Roman"/>
        <family val="1"/>
      </rPr>
      <t xml:space="preserve">   </t>
    </r>
    <r>
      <rPr>
        <sz val="11"/>
        <color theme="1"/>
        <rFont val="Calibri"/>
        <family val="2"/>
        <scheme val="minor"/>
      </rPr>
      <t>[Price of Natural Gas (net)] former will be used for calculation of [Annual Natural Gas Costs] formerly called [Annual Process Heat Costs]</t>
    </r>
  </si>
  <si>
    <r>
      <t>o</t>
    </r>
    <r>
      <rPr>
        <sz val="7"/>
        <color theme="1"/>
        <rFont val="Times New Roman"/>
        <family val="1"/>
      </rPr>
      <t xml:space="preserve">   </t>
    </r>
    <r>
      <rPr>
        <sz val="11"/>
        <color theme="1"/>
        <rFont val="Calibri"/>
        <family val="2"/>
        <scheme val="minor"/>
      </rPr>
      <t>[Price of Process Heat (net)] still in use for [Annual Process Heat Benefits]</t>
    </r>
  </si>
  <si>
    <r>
      <t>·</t>
    </r>
    <r>
      <rPr>
        <sz val="7"/>
        <color theme="1"/>
        <rFont val="Times New Roman"/>
        <family val="1"/>
      </rPr>
      <t xml:space="preserve">         </t>
    </r>
    <r>
      <rPr>
        <sz val="11"/>
        <color theme="1"/>
        <rFont val="Calibri"/>
        <family val="2"/>
        <scheme val="minor"/>
      </rPr>
      <t>Added [Reference Box - Combustion Temperature]</t>
    </r>
  </si>
  <si>
    <r>
      <t>o</t>
    </r>
    <r>
      <rPr>
        <sz val="7"/>
        <color rgb="FFFF0000"/>
        <rFont val="Times New Roman"/>
        <family val="1"/>
      </rPr>
      <t xml:space="preserve">   </t>
    </r>
    <r>
      <rPr>
        <sz val="11"/>
        <color theme="1"/>
        <rFont val="Calibri"/>
        <family val="2"/>
        <scheme val="minor"/>
      </rPr>
      <t>Combustion Temperature for Recuperative oxidators, Recuperative oxidators with Catalyst and Regenerative oxidators.</t>
    </r>
  </si>
  <si>
    <r>
      <t>·</t>
    </r>
    <r>
      <rPr>
        <sz val="7"/>
        <color theme="1"/>
        <rFont val="Times New Roman"/>
        <family val="1"/>
      </rPr>
      <t xml:space="preserve">         </t>
    </r>
    <r>
      <rPr>
        <sz val="11"/>
        <color theme="1"/>
        <rFont val="Calibri"/>
        <family val="2"/>
        <scheme val="minor"/>
      </rPr>
      <t>Added [Reference Box - Higher Heating Value of Solvents]</t>
    </r>
  </si>
  <si>
    <r>
      <t>·</t>
    </r>
    <r>
      <rPr>
        <sz val="7"/>
        <color theme="1"/>
        <rFont val="Times New Roman"/>
        <family val="1"/>
      </rPr>
      <t xml:space="preserve">         </t>
    </r>
    <r>
      <rPr>
        <sz val="11"/>
        <color theme="1"/>
        <rFont val="Calibri"/>
        <family val="2"/>
        <scheme val="minor"/>
      </rPr>
      <t>Added [Reference Box - Oxidator Type]</t>
    </r>
  </si>
  <si>
    <r>
      <t>·</t>
    </r>
    <r>
      <rPr>
        <sz val="7"/>
        <color theme="1"/>
        <rFont val="Times New Roman"/>
        <family val="1"/>
      </rPr>
      <t xml:space="preserve">         </t>
    </r>
    <r>
      <rPr>
        <sz val="11"/>
        <color theme="1"/>
        <rFont val="Calibri"/>
        <family val="2"/>
        <scheme val="minor"/>
      </rPr>
      <t>Changed Formula [Annual Process Heat Benefits]</t>
    </r>
  </si>
  <si>
    <r>
      <t>o</t>
    </r>
    <r>
      <rPr>
        <sz val="7"/>
        <color theme="1"/>
        <rFont val="Times New Roman"/>
        <family val="1"/>
      </rPr>
      <t xml:space="preserve">   </t>
    </r>
    <r>
      <rPr>
        <sz val="11"/>
        <color theme="1"/>
        <rFont val="Calibri"/>
        <family val="2"/>
        <scheme val="minor"/>
      </rPr>
      <t>Fixed factor of 0,7 in the formula is now replaced with a link to [Reduction Efficiency (Energy Recovery Rate)]</t>
    </r>
  </si>
  <si>
    <t>Adsorbtion</t>
  </si>
  <si>
    <r>
      <t>·</t>
    </r>
    <r>
      <rPr>
        <sz val="7"/>
        <color theme="1"/>
        <rFont val="Times New Roman"/>
        <family val="1"/>
      </rPr>
      <t xml:space="preserve">         </t>
    </r>
    <r>
      <rPr>
        <sz val="11"/>
        <color theme="1"/>
        <rFont val="Calibri"/>
        <family val="2"/>
        <scheme val="minor"/>
      </rPr>
      <t xml:space="preserve">Added [Use Vapour or Nitrogen?] </t>
    </r>
  </si>
  <si>
    <r>
      <t>·</t>
    </r>
    <r>
      <rPr>
        <sz val="7"/>
        <color theme="1"/>
        <rFont val="Times New Roman"/>
        <family val="1"/>
      </rPr>
      <t xml:space="preserve">         </t>
    </r>
    <r>
      <rPr>
        <sz val="11"/>
        <color theme="1"/>
        <rFont val="Calibri"/>
        <family val="2"/>
        <scheme val="minor"/>
      </rPr>
      <t xml:space="preserve">Added [Price of Nitrogen (net)] </t>
    </r>
  </si>
  <si>
    <r>
      <t>·</t>
    </r>
    <r>
      <rPr>
        <sz val="7"/>
        <color theme="1"/>
        <rFont val="Times New Roman"/>
        <family val="1"/>
      </rPr>
      <t xml:space="preserve">         </t>
    </r>
    <r>
      <rPr>
        <sz val="11"/>
        <color theme="1"/>
        <rFont val="Calibri"/>
        <family val="2"/>
        <scheme val="minor"/>
      </rPr>
      <t>Added  [Reference Box - Vapour or Nitrogen]</t>
    </r>
  </si>
  <si>
    <r>
      <t>·</t>
    </r>
    <r>
      <rPr>
        <sz val="7"/>
        <color theme="1"/>
        <rFont val="Times New Roman"/>
        <family val="1"/>
      </rPr>
      <t xml:space="preserve">         </t>
    </r>
    <r>
      <rPr>
        <sz val="11"/>
        <color theme="1"/>
        <rFont val="Calibri"/>
        <family val="2"/>
        <scheme val="minor"/>
      </rPr>
      <t>Moved [Recuperation Efficiency] to Adsober Properties</t>
    </r>
  </si>
  <si>
    <t>Adsorber Properties</t>
  </si>
  <si>
    <t>750-800</t>
  </si>
  <si>
    <t>800-1000</t>
  </si>
  <si>
    <t>200-500</t>
  </si>
  <si>
    <t>Yes</t>
  </si>
  <si>
    <t>No</t>
  </si>
  <si>
    <t>Printing</t>
  </si>
  <si>
    <t>Coating</t>
  </si>
  <si>
    <t>Laminating</t>
  </si>
  <si>
    <t>Summary</t>
  </si>
  <si>
    <t>I2:</t>
  </si>
  <si>
    <t>I1:</t>
  </si>
  <si>
    <t>O1:</t>
  </si>
  <si>
    <t>O2:</t>
  </si>
  <si>
    <t>O3:</t>
  </si>
  <si>
    <t>O4:</t>
  </si>
  <si>
    <t>O5:</t>
  </si>
  <si>
    <t>O6:</t>
  </si>
  <si>
    <t>O7:</t>
  </si>
  <si>
    <t>O8:</t>
  </si>
  <si>
    <t>O9:</t>
  </si>
  <si>
    <t>Solvents purchased</t>
  </si>
  <si>
    <t>Recovered and recycled solvents</t>
  </si>
  <si>
    <t>Solvent Management Plan</t>
  </si>
  <si>
    <t>Secondary Measures</t>
  </si>
  <si>
    <t>Please select!</t>
  </si>
  <si>
    <t>Index</t>
  </si>
  <si>
    <t>Description</t>
  </si>
  <si>
    <t xml:space="preserve">Oxidation:
Reduction Efficiency (% of VOCs oxidised) [D39] – Wie viel % der VOCs wird verbrannt? Beeinflusst [Heat Consumption] [D68] (Nur was verbrannt wird, geht in die Bilanz ein)  und Stack Emissions [D92]
Energy Recovery Rate of the Oxidator [D40] – Wie viel Energie kann der Oxidator zurückgewinnen, um Gas zu sparen? Beeinflusst Auto Thermal Point [D34] und [Heat Consumption] [D68]
Efficiency of Heat Recuperation for Process Heat [D81] – Wenn die Wärmebilanz des Oxidators positiv ist, wie viel davon kann genutzt werden? Wirkungsgrad des zweiten Wärmetauschers. Beeinflusst [Annual Process Heat Benefits] [D82]
Sind die Namen ok?
Adsorbtion:
Neue Eingabefelder um zwischen verkauften und selbst genutzen Recovered Solvents zu unterscheiden [Share of Reuse of recovered Solvents?] [D12, D13, D19, D20]
Durchschnittliche Kosten darauf berücksichtigt in [Average Benefits of recovered Solvents] [D84]
Nicht wiedergewonnene Solvents sind jetzt Stack Emissions [D114]
Primary Measures:
Auswahlfelder für Printing, Coating, Laminating [D13ff.]
Eingabefelder für Printing, Coating, Laminating [D19ff.] je Activity Level + Solvent Content
Formeln angepasst.
Eingabefelder für Printing, Coating, Laminating [D40ff.] je Percent of Solvent replaced + New Solvent Content
Formeln angepasst.
Total Investmentment [D58] als Eingabefeld mit Verweis auf Refbox
Solvent Management Plan [D64ff.]
Ich habe mal die Prozente für die Stoffströme über alle Analgen ausgerechnet und Eingabefelder unter [Solvent Management Plan] erstellt. Dabei ist mir folgendes aufgefallen:
Adsorber kommen in der Auflistung keine vor. Trotzdem machen „Recovered and recycled solvents“ [I2] die als Input wieder eingehen werden machen etwa 9% des gesamten Inputs aus. Ich weiß nicht an welcher Stelle die wieder gewonnen werden und wir damit umgehen sollen? Für Oxidation auch noch einen Solvent Recovery Factor einbauen? Im Moment habe ich diesen Stoffstrom noch nirgends berücksichtigt.
O8: (Organic solvents contained in preparations recovered for reuse but not as input into the process) Machen 7% aus. Mir ist hier auch nicht ganz klar, was mit denen passiert (sie sind ja wohl nicht I2) und wie die zu behandeln sind. Ich hab mal einen eigenen Punkt gemacht.  Dieser Stoffstrom wird bisher einfach aus der Bilanz abgezogen und gehen nirgends mehr ein. Sollen wir da noch was mit machen?
O5 (Solvents lost by chemical or physical reactions) müsste annäherungsweise die Verbrennung durch Oxidatoren sein, da sie 75% des Gesamten Inputs ausmachen.
O1 (Stack Emissions) machen ungefähr 4% aller Emissionen aus. 
Wenn man dann annimmt, dass der Input bei den SM aus O1[Stack Emissions]+O5[Solvents lost by chemical or physical reactions] besteht, ergibt sich eine Reduction Efficiency  von O5/(O1+O5)=95%. Das wäre ja durchaus realistisch?
Alle anderen Outputs sind eher gering.
O2 (Organic Solvents lost in water), O3 (quantaty of organic solvents which remain as contermination or residue in products) und O9 (Organic solvents released in other ways) liegen jeweils unter 1%. Die habe ich jetzt unter [Other Emissions] zusammengefasst.
O7 (Organic solvents or organic solvents contained in preperations which are sold) kamen fast nicht vor. Deswegen habe ich die vorerst mal vernachlässigt.
O6 (Solvents contained in collected wastes) sind immerhin 5% und haben einen eigenen Punkt bekommen.
O4 (Uncaptured solvent emissions) sind meines Verständnisses nach [Fugative Emission] mit 7%. 
Grundsätzlich wäre es top, wenn wir es möglichst bald rauszufinden, welche O’s für welche Emissionlimits relevant sind. Vorerst habe ich die Outputs für die Summary folgender Maßen eingeteilt:
O1: Stack Emissions Stack Emissions (Air)
O2: Organic Solvents lost in water Other Emissions
O3: quantaty of organic solvents which remain as contermination or residue in products Other Emissions
O4: Uncaptured solvent emissions (Fugative) Fugative Emissions (Air)
O5: Organic Solvents and/or organic compounds lost due to chemical or physical reactions other than O6, O7 and O8 Keine Emissionen
O6: Organic Solvents contained in collected wastes Other Emissions
O7: Organic solvents or organic solvents contained in preperations which are sold Keine Emissionen
O8: Organic solvents contained in preparations recovered for reuse but not as input into the process Keine Emissionen
O9: Organic solvents released in other ways Other Emissions
Außerdem hab ich noch folgendes Eingebaut:
Die Flow-Rate (Max und Average) gibt es jetzt vor und nach Solvent Replacement. [D84ff]
Die Flow Rate kann ja angepasst werden, wenn man Solvent Replacement einsetzt. Wenn man das nicht macht, dann ist man ja schnell sehr weit von Autothermal Point weg und braucht sehr viel Erdgas. Im Grunde bräuchte man die Maximale Flow Rate vor Solvent Replacement nicht. Soll die raus?
Wenn man nur Solvent Recovery und keine Secondary Measures updated (z.b. weil es schon welche gibt) und man die vermiedenen Emissionen ausrechnen will, muss man den die Reduction Efficiency der Secondary Measures eingeben können. Dafür gibt es jetzt ein Inputfeld. Siehe [Secondary Measures] [D74]
Ich hab mal die Tabelle Economic Summary angefangen und alle Emissionen und Kosten zu sammeln.
</t>
  </si>
  <si>
    <t>t/a of solvents</t>
  </si>
  <si>
    <t>Toluene</t>
  </si>
  <si>
    <t>Adsorber Geometry</t>
  </si>
  <si>
    <t>adsorber Geometry:</t>
  </si>
  <si>
    <t>There were two different cases for calculating the "adsorber Geometry": Flow rates below and above 15300 m³/h</t>
  </si>
  <si>
    <t>kg/unit</t>
  </si>
  <si>
    <t>€/unit</t>
  </si>
  <si>
    <t>kg/a</t>
  </si>
  <si>
    <t>5 years</t>
  </si>
  <si>
    <t>Source</t>
  </si>
  <si>
    <t>Supplier Data</t>
  </si>
  <si>
    <t>EPA/452/B-02-001</t>
  </si>
  <si>
    <t>Energy Recovery Rate [%]</t>
  </si>
  <si>
    <t>Pressure Drop [Pa]</t>
  </si>
  <si>
    <t>[%]</t>
  </si>
  <si>
    <t>[% of total]</t>
  </si>
  <si>
    <t>AEA 2009</t>
  </si>
  <si>
    <t xml:space="preserve">Isopropanol </t>
  </si>
  <si>
    <t xml:space="preserve">Ethyl acetate </t>
  </si>
  <si>
    <t>Methyl ethyl ketone</t>
  </si>
  <si>
    <t>EU 2007</t>
  </si>
  <si>
    <t>3-6</t>
  </si>
  <si>
    <t>Supplier Data, EU 2007</t>
  </si>
  <si>
    <t xml:space="preserve"> 2 - 3 g/m³</t>
  </si>
  <si>
    <t>8-12</t>
  </si>
  <si>
    <t>Lifetime [a]</t>
  </si>
  <si>
    <t>Recuperative with T&gt;700°C</t>
  </si>
  <si>
    <t>LHV [kJ/g]</t>
  </si>
  <si>
    <r>
      <t>When mixtures of solvents are adsorbed, regeneration has to be done with heated nitrogen and temperatures in the range of 150 - 300 ºC (</t>
    </r>
    <r>
      <rPr>
        <i/>
        <sz val="11"/>
        <color theme="1"/>
        <rFont val="Calibri"/>
        <family val="2"/>
        <scheme val="minor"/>
      </rPr>
      <t>Source: EU 2007</t>
    </r>
    <r>
      <rPr>
        <sz val="11"/>
        <color theme="1"/>
        <rFont val="Calibri"/>
        <family val="2"/>
        <scheme val="minor"/>
      </rPr>
      <t>)</t>
    </r>
  </si>
  <si>
    <t>Velocity [m/h]</t>
  </si>
  <si>
    <r>
      <t>Adsorber size is limited to practical limits (e.g. shipping restrictions). If size exceeds limits, please add additional adsorber units. (</t>
    </r>
    <r>
      <rPr>
        <i/>
        <sz val="11"/>
        <color theme="1"/>
        <rFont val="Calibri"/>
        <family val="2"/>
        <scheme val="minor"/>
      </rPr>
      <t>Source: EPA/452/B-02-001</t>
    </r>
    <r>
      <rPr>
        <sz val="11"/>
        <color theme="1"/>
        <rFont val="Calibri"/>
        <family val="2"/>
        <scheme val="minor"/>
      </rPr>
      <t>)</t>
    </r>
  </si>
  <si>
    <t>Reference Box - Adsorber Properties</t>
  </si>
  <si>
    <t>Reference Box - Pipe Material Index Correction Factor</t>
  </si>
  <si>
    <t>Reference Box - Geometry and Investment</t>
  </si>
  <si>
    <t>Diameter=0,00787*Amount of Carbon per Adsorber Unit*Velocity/Flow Rate per Adsorber Unit</t>
  </si>
  <si>
    <t>Length=125,6/Amount of Carbon per Adsorber Unit*(Flow Rate per Adsorber Unit/Velocity)^2</t>
  </si>
  <si>
    <t>Source: EPA/452/B-02-001, adjusted</t>
  </si>
  <si>
    <t>Ratio Nitrogen/VOC</t>
  </si>
  <si>
    <t>Investment per Unit = (271*Surface^0,778)*1,1097 [€, 2014]</t>
  </si>
  <si>
    <t>I=-1,5*10^(-5)*FR² + 7,875*FR + 212233</t>
  </si>
  <si>
    <t>Source: Survey Data</t>
  </si>
  <si>
    <t>LHV</t>
  </si>
  <si>
    <t>Fixed Operating Costs</t>
  </si>
  <si>
    <t>Variable Operating Costs</t>
  </si>
  <si>
    <t>Secondary heat exchanger for process heat generation</t>
  </si>
  <si>
    <t xml:space="preserve">Reduction Efficiency </t>
  </si>
  <si>
    <t>Energy Recovery Rate</t>
  </si>
  <si>
    <t>Investment Data</t>
  </si>
  <si>
    <t>Preconcentration feasible?</t>
  </si>
  <si>
    <t>Preconcentration Factor</t>
  </si>
  <si>
    <t>1:X</t>
  </si>
  <si>
    <t>For guidance, see reference box 'Preconcentration'</t>
  </si>
  <si>
    <t>Reference Box - Preconcentration</t>
  </si>
  <si>
    <t>A preconcentration can be considered for high flow rates (between 50.000 and 300.000 Nm³/h) and low concentrations (&lt;500 mg/Nm³).</t>
  </si>
  <si>
    <t>Flow Rate</t>
  </si>
  <si>
    <t>&lt; 70.000 Nm³/h</t>
  </si>
  <si>
    <t>1:10</t>
  </si>
  <si>
    <t>&gt; 70.000 Nm³/h</t>
  </si>
  <si>
    <t xml:space="preserve">1:20 </t>
  </si>
  <si>
    <t>Benefits</t>
  </si>
  <si>
    <t>Preconcentration</t>
  </si>
  <si>
    <t>Installations with solvent input  1000t/a --&gt; 100.000 - 120.000 Nm³/h</t>
  </si>
  <si>
    <t>Installations with solvent input  &lt;400t/a --&gt; 50.000 Nm³/h</t>
  </si>
  <si>
    <t>Economic Analysis of Primary Measures</t>
  </si>
  <si>
    <t>Emissions after Primary Measures</t>
  </si>
  <si>
    <r>
      <t>mg/Nm</t>
    </r>
    <r>
      <rPr>
        <vertAlign val="superscript"/>
        <sz val="11"/>
        <color theme="1"/>
        <rFont val="Calibri"/>
        <family val="2"/>
        <scheme val="minor"/>
      </rPr>
      <t>3</t>
    </r>
  </si>
  <si>
    <r>
      <t>Nm</t>
    </r>
    <r>
      <rPr>
        <vertAlign val="superscript"/>
        <sz val="11"/>
        <color theme="1"/>
        <rFont val="Calibri"/>
        <family val="2"/>
        <scheme val="minor"/>
      </rPr>
      <t>3</t>
    </r>
    <r>
      <rPr>
        <sz val="11"/>
        <color theme="1"/>
        <rFont val="Calibri"/>
        <family val="2"/>
        <scheme val="minor"/>
      </rPr>
      <t>/h</t>
    </r>
  </si>
  <si>
    <t>Annual electricity consumption</t>
  </si>
  <si>
    <t>g N2O/GJ</t>
  </si>
  <si>
    <t>Emissions of pollutants and greenhouse gas emissions associated with the operation of the oxidiser</t>
  </si>
  <si>
    <t>CO emissions</t>
  </si>
  <si>
    <t>Oxidiser and Operational Properties</t>
  </si>
  <si>
    <t>Greenhouse Gases</t>
  </si>
  <si>
    <t>Pollutants</t>
  </si>
  <si>
    <t>Emission Constants</t>
  </si>
  <si>
    <t>kWh/a</t>
  </si>
  <si>
    <t>kg eq CO2/a</t>
  </si>
  <si>
    <r>
      <t>NO</t>
    </r>
    <r>
      <rPr>
        <b/>
        <vertAlign val="subscript"/>
        <sz val="11"/>
        <color theme="1"/>
        <rFont val="Calibri"/>
        <family val="2"/>
        <scheme val="minor"/>
      </rPr>
      <t>X</t>
    </r>
    <r>
      <rPr>
        <b/>
        <sz val="11"/>
        <color theme="1"/>
        <rFont val="Calibri"/>
        <family val="2"/>
        <scheme val="minor"/>
      </rPr>
      <t xml:space="preserve"> emissions</t>
    </r>
  </si>
  <si>
    <t>CO =&gt; ELV at output of oxidiser in France : 100 mg/Nm³</t>
  </si>
  <si>
    <r>
      <t xml:space="preserve"> g CO</t>
    </r>
    <r>
      <rPr>
        <vertAlign val="subscript"/>
        <sz val="11"/>
        <color theme="1"/>
        <rFont val="Calibri"/>
        <family val="2"/>
        <scheme val="minor"/>
      </rPr>
      <t>2</t>
    </r>
    <r>
      <rPr>
        <sz val="11"/>
        <color theme="1"/>
        <rFont val="Calibri"/>
        <family val="2"/>
        <scheme val="minor"/>
      </rPr>
      <t>/kWh</t>
    </r>
  </si>
  <si>
    <r>
      <t>kg CO</t>
    </r>
    <r>
      <rPr>
        <vertAlign val="subscript"/>
        <sz val="11"/>
        <color theme="1"/>
        <rFont val="Calibri"/>
        <family val="2"/>
        <scheme val="minor"/>
      </rPr>
      <t>2</t>
    </r>
    <r>
      <rPr>
        <sz val="11"/>
        <color theme="1"/>
        <rFont val="Calibri"/>
        <family val="2"/>
        <scheme val="minor"/>
      </rPr>
      <t xml:space="preserve"> /GJ</t>
    </r>
  </si>
  <si>
    <r>
      <t>g CH</t>
    </r>
    <r>
      <rPr>
        <vertAlign val="subscript"/>
        <sz val="11"/>
        <color theme="1"/>
        <rFont val="Calibri"/>
        <family val="2"/>
        <scheme val="minor"/>
      </rPr>
      <t>4</t>
    </r>
    <r>
      <rPr>
        <sz val="11"/>
        <color theme="1"/>
        <rFont val="Calibri"/>
        <family val="2"/>
        <scheme val="minor"/>
      </rPr>
      <t>/GJ</t>
    </r>
  </si>
  <si>
    <r>
      <t>kg CO</t>
    </r>
    <r>
      <rPr>
        <vertAlign val="subscript"/>
        <sz val="11"/>
        <color theme="1"/>
        <rFont val="Calibri"/>
        <family val="2"/>
        <scheme val="minor"/>
      </rPr>
      <t>2</t>
    </r>
    <r>
      <rPr>
        <sz val="11"/>
        <color theme="1"/>
        <rFont val="Calibri"/>
        <family val="2"/>
        <scheme val="minor"/>
      </rPr>
      <t>/a</t>
    </r>
  </si>
  <si>
    <r>
      <t>kg eq CO</t>
    </r>
    <r>
      <rPr>
        <vertAlign val="subscript"/>
        <sz val="11"/>
        <color theme="1"/>
        <rFont val="Calibri"/>
        <family val="2"/>
        <scheme val="minor"/>
      </rPr>
      <t>2</t>
    </r>
    <r>
      <rPr>
        <sz val="11"/>
        <color theme="1"/>
        <rFont val="Calibri"/>
        <family val="2"/>
        <scheme val="minor"/>
      </rPr>
      <t>/a</t>
    </r>
  </si>
  <si>
    <r>
      <t>kg eq CO</t>
    </r>
    <r>
      <rPr>
        <b/>
        <vertAlign val="subscript"/>
        <sz val="11"/>
        <color theme="1"/>
        <rFont val="Calibri"/>
        <family val="2"/>
        <scheme val="minor"/>
      </rPr>
      <t>2</t>
    </r>
    <r>
      <rPr>
        <b/>
        <sz val="11"/>
        <color theme="1"/>
        <rFont val="Calibri"/>
        <family val="2"/>
        <scheme val="minor"/>
      </rPr>
      <t>/a</t>
    </r>
  </si>
  <si>
    <r>
      <t>kg CO</t>
    </r>
    <r>
      <rPr>
        <b/>
        <vertAlign val="subscript"/>
        <sz val="11"/>
        <color theme="1"/>
        <rFont val="Calibri"/>
        <family val="2"/>
        <scheme val="minor"/>
      </rPr>
      <t>2</t>
    </r>
    <r>
      <rPr>
        <b/>
        <sz val="11"/>
        <color theme="1"/>
        <rFont val="Calibri"/>
        <family val="2"/>
        <scheme val="minor"/>
      </rPr>
      <t>/a</t>
    </r>
  </si>
  <si>
    <r>
      <t>CO</t>
    </r>
    <r>
      <rPr>
        <vertAlign val="subscript"/>
        <sz val="11"/>
        <color theme="1"/>
        <rFont val="Calibri"/>
        <family val="2"/>
        <scheme val="minor"/>
      </rPr>
      <t>2</t>
    </r>
    <r>
      <rPr>
        <sz val="11"/>
        <color theme="1"/>
        <rFont val="Calibri"/>
        <family val="2"/>
        <scheme val="minor"/>
      </rPr>
      <t xml:space="preserve"> emissions from natural gas consumption</t>
    </r>
  </si>
  <si>
    <r>
      <t>N</t>
    </r>
    <r>
      <rPr>
        <vertAlign val="subscript"/>
        <sz val="11"/>
        <color theme="1"/>
        <rFont val="Calibri"/>
        <family val="2"/>
        <scheme val="minor"/>
      </rPr>
      <t>2</t>
    </r>
    <r>
      <rPr>
        <sz val="11"/>
        <color theme="1"/>
        <rFont val="Calibri"/>
        <family val="2"/>
        <scheme val="minor"/>
      </rPr>
      <t>O emissions from natural gas consumption</t>
    </r>
  </si>
  <si>
    <r>
      <t>CH</t>
    </r>
    <r>
      <rPr>
        <vertAlign val="subscript"/>
        <sz val="11"/>
        <color theme="1"/>
        <rFont val="Calibri"/>
        <family val="2"/>
        <scheme val="minor"/>
      </rPr>
      <t>4</t>
    </r>
    <r>
      <rPr>
        <sz val="11"/>
        <color theme="1"/>
        <rFont val="Calibri"/>
        <family val="2"/>
        <scheme val="minor"/>
      </rPr>
      <t xml:space="preserve"> emissions from natural gas consumption</t>
    </r>
  </si>
  <si>
    <r>
      <t>Indirect CO</t>
    </r>
    <r>
      <rPr>
        <b/>
        <vertAlign val="subscript"/>
        <sz val="11"/>
        <color theme="1"/>
        <rFont val="Calibri"/>
        <family val="2"/>
        <scheme val="minor"/>
      </rPr>
      <t>2</t>
    </r>
    <r>
      <rPr>
        <b/>
        <sz val="11"/>
        <color theme="1"/>
        <rFont val="Calibri"/>
        <family val="2"/>
        <scheme val="minor"/>
      </rPr>
      <t xml:space="preserve"> emissions from electricity consumption</t>
    </r>
  </si>
  <si>
    <r>
      <t>eq NO</t>
    </r>
    <r>
      <rPr>
        <b/>
        <vertAlign val="subscript"/>
        <sz val="11"/>
        <color theme="1"/>
        <rFont val="Calibri"/>
        <family val="2"/>
        <scheme val="minor"/>
      </rPr>
      <t>2</t>
    </r>
    <r>
      <rPr>
        <b/>
        <sz val="11"/>
        <color theme="1"/>
        <rFont val="Calibri"/>
        <family val="2"/>
        <scheme val="minor"/>
      </rPr>
      <t xml:space="preserve"> kg/a</t>
    </r>
  </si>
  <si>
    <t>For guidance, see reference box 'Investment'</t>
  </si>
  <si>
    <t>Reference Box -Exemplary Solvent Management Plan</t>
  </si>
  <si>
    <t>°C</t>
  </si>
  <si>
    <t>of total solvents used originate from the product bought</t>
  </si>
  <si>
    <t>Solvent content of undiluted inks</t>
  </si>
  <si>
    <t>wt.-% of undiluted inks</t>
  </si>
  <si>
    <t>EPA 2002</t>
  </si>
  <si>
    <t>Specific Investment</t>
  </si>
  <si>
    <t>Conversion factor MWh [GCV] in GJ</t>
  </si>
  <si>
    <t>Rotogravure</t>
  </si>
  <si>
    <t>Flexography</t>
  </si>
  <si>
    <t>Solvent-based [%]</t>
  </si>
  <si>
    <t>Water-based[%]</t>
  </si>
  <si>
    <t>Sum of solvents</t>
  </si>
  <si>
    <t>Cleaners</t>
  </si>
  <si>
    <t>Thinners</t>
  </si>
  <si>
    <t>Solvent in ink</t>
  </si>
  <si>
    <t>Reference Box - Waterbased Inks</t>
  </si>
  <si>
    <t>Solvent content of ready-to-use products</t>
  </si>
  <si>
    <t>Oxidiser</t>
  </si>
  <si>
    <t>Losses of the Oxidiser</t>
  </si>
  <si>
    <t>a) Recuperative Oxidiser</t>
  </si>
  <si>
    <t>b) Recuperative Oxidiser with Catalyst</t>
  </si>
  <si>
    <t>c) Regenerative Oxidiser</t>
  </si>
  <si>
    <t>Share of VOCs burned in the Oxidiser</t>
  </si>
  <si>
    <t>Oxidiser Properties</t>
  </si>
  <si>
    <t>Reference Box - Oxidiser Type</t>
  </si>
  <si>
    <t>For guidance, see reference box 'Oxidiser Type'</t>
  </si>
  <si>
    <t>Reference Box - Oxidiser and Heat Exchangers</t>
  </si>
  <si>
    <t>&lt; 4</t>
  </si>
  <si>
    <t>Reference Box - Adsorption Capacity (Working Capacity)</t>
  </si>
  <si>
    <t>Reference Box - Solvent Content - Printing</t>
  </si>
  <si>
    <t>Reference Box - Solvent Content - Coating</t>
  </si>
  <si>
    <t>40-50 %</t>
  </si>
  <si>
    <t>Conventional varnishes</t>
  </si>
  <si>
    <t>22-30%</t>
  </si>
  <si>
    <t>12-20%</t>
  </si>
  <si>
    <t>Reference Box - Solvent Content - Laminating</t>
  </si>
  <si>
    <t>Peat</t>
  </si>
  <si>
    <t>Wood</t>
  </si>
  <si>
    <t>Tetrachloroethylene</t>
  </si>
  <si>
    <t>Trichloroethylene</t>
  </si>
  <si>
    <t>Coconut husk</t>
  </si>
  <si>
    <t>Reference Box - Ratio [kg Vapour / kg VOC]</t>
  </si>
  <si>
    <t>ELV for Packaging rotogravure and flexography (solvent consumption &gt; 200 t/year):</t>
  </si>
  <si>
    <t>Emission Limit Value (ELV)</t>
  </si>
  <si>
    <t>kg VOC/kg of solid input</t>
  </si>
  <si>
    <t>Source: ECE/EB.AIR/114</t>
  </si>
  <si>
    <t>none</t>
  </si>
  <si>
    <t>Adsorption</t>
  </si>
  <si>
    <t>Concentration of CO at output of oxidiser</t>
  </si>
  <si>
    <t>Concentration of NOx at output of oxidiser</t>
  </si>
  <si>
    <t>Annual natural gas consumption</t>
  </si>
  <si>
    <t>GJ/MWh [GCV]</t>
  </si>
  <si>
    <t>kWh GCV/a</t>
  </si>
  <si>
    <t>Interest rate</t>
  </si>
  <si>
    <t>Annuity factor</t>
  </si>
  <si>
    <t>Consider printing?</t>
  </si>
  <si>
    <t>Consider coating?</t>
  </si>
  <si>
    <t>Consider laminating?</t>
  </si>
  <si>
    <t>Operating time</t>
  </si>
  <si>
    <t>Solid content</t>
  </si>
  <si>
    <t>Additional solvents for cleaning etc.</t>
  </si>
  <si>
    <t>Total solvents in ready-to-use product</t>
  </si>
  <si>
    <t>Total solvents in product bought</t>
  </si>
  <si>
    <t>Total solvents for further dilution</t>
  </si>
  <si>
    <t>Total solvents for cleaning</t>
  </si>
  <si>
    <t>VOC factor</t>
  </si>
  <si>
    <t>In the given case:</t>
  </si>
  <si>
    <t>of total solvents used originate from  dilution and cleaning</t>
  </si>
  <si>
    <t>Reference Box - Origin of Solvents</t>
  </si>
  <si>
    <t>Total investment</t>
  </si>
  <si>
    <t>Total investment for primary measures</t>
  </si>
  <si>
    <t>Total annual capital costs</t>
  </si>
  <si>
    <t>Total annual operating costs</t>
  </si>
  <si>
    <t>Total annual costs</t>
  </si>
  <si>
    <t>Specific abatement costs</t>
  </si>
  <si>
    <t>Stack emissions</t>
  </si>
  <si>
    <t>Total abated emissions</t>
  </si>
  <si>
    <t>Solvent-based adhesives are bought with a solvent content between 30% and 50%. For application they are further diluted to solvent contents between 60% and 70%. Waster-based adhesives have average solvent contents below 2%. There are also polyurethane- or epoxy-based adhesives on the market.</t>
  </si>
  <si>
    <t xml:space="preserve">This value depends on the product and the process equipment installed. An average investment of 25.000 - 190.000 € per varnish or adhesive has been observed. 75.000 € per substituted product or 1.500 € per ton of ready-to-use product were used in other references. This investment accounts for :
• Research and development , product testing and permissions
• Adaptations of the process equipment (dryers, cylinders…)
• Water treatment process
</t>
  </si>
  <si>
    <t>Maximal exhaust gas flow rate for our methodology: 220.000 Nm³/h</t>
  </si>
  <si>
    <t>Reference Box - Lower Explosion Limit (LEL)</t>
  </si>
  <si>
    <t>approx. LEL concentration</t>
  </si>
  <si>
    <t>Electricity price (net)</t>
  </si>
  <si>
    <t>Price of process heat (net)</t>
  </si>
  <si>
    <t>Price of natural gas (net)</t>
  </si>
  <si>
    <t>Average exhaust gas flow rate</t>
  </si>
  <si>
    <t>Combustion temperature</t>
  </si>
  <si>
    <t xml:space="preserve">Flue gas temperature </t>
  </si>
  <si>
    <t>Lower heating value of solvent(s)</t>
  </si>
  <si>
    <t>Density of natural gas</t>
  </si>
  <si>
    <t>Lower heating value of natural gas</t>
  </si>
  <si>
    <t>Density of air</t>
  </si>
  <si>
    <t>Specific heat capacity of dry air</t>
  </si>
  <si>
    <t>Auto thermal point</t>
  </si>
  <si>
    <t>Type of oxidiser</t>
  </si>
  <si>
    <t>Consider preconcentration</t>
  </si>
  <si>
    <t>Reduction efficiency (% of VOCs oxidised)</t>
  </si>
  <si>
    <t>Thermal losses of the oxidiser</t>
  </si>
  <si>
    <t>Pressure drop</t>
  </si>
  <si>
    <t>Preconcentration factor</t>
  </si>
  <si>
    <t>Average exhaust gas flow rate after preconcentration</t>
  </si>
  <si>
    <t>VOC concentration after preconcentration</t>
  </si>
  <si>
    <t>Maintenance time</t>
  </si>
  <si>
    <t>Cost of labour</t>
  </si>
  <si>
    <t>% of operating time</t>
  </si>
  <si>
    <t>Annual labour costs</t>
  </si>
  <si>
    <t>Annual electricity costs</t>
  </si>
  <si>
    <t>Energy to achieve combustion temperature</t>
  </si>
  <si>
    <t>Heat demand considering ERR</t>
  </si>
  <si>
    <t>Energy recovery rate of the oxidiser (ERR)</t>
  </si>
  <si>
    <t>Combustion energy of VOC'S</t>
  </si>
  <si>
    <t>Heat balance</t>
  </si>
  <si>
    <t>Natural gas consumption</t>
  </si>
  <si>
    <t>Annual natural gas costs</t>
  </si>
  <si>
    <t>Annual insurance and tax cost</t>
  </si>
  <si>
    <t>Annual maintenance cost (without labour)</t>
  </si>
  <si>
    <t>Efficiency of heat recuperation for process heat</t>
  </si>
  <si>
    <t>Heat in exhaust gas</t>
  </si>
  <si>
    <t>Annual process heat benefits</t>
  </si>
  <si>
    <t>VOC stack emissions before secondary measures</t>
  </si>
  <si>
    <t>VOC stack emissions after secondary measures</t>
  </si>
  <si>
    <t>VOC emissions abated with secondary measures</t>
  </si>
  <si>
    <t>Variable operating costs</t>
  </si>
  <si>
    <t>Fixed operating costs</t>
  </si>
  <si>
    <t>Cross-Media-Effects</t>
  </si>
  <si>
    <t>Reference Box - ELV</t>
  </si>
  <si>
    <r>
      <t>TOTAL eq CO</t>
    </r>
    <r>
      <rPr>
        <b/>
        <vertAlign val="subscript"/>
        <sz val="11"/>
        <color theme="1"/>
        <rFont val="Calibri"/>
        <family val="2"/>
        <scheme val="minor"/>
      </rPr>
      <t xml:space="preserve">2 </t>
    </r>
    <r>
      <rPr>
        <b/>
        <sz val="11"/>
        <color theme="1"/>
        <rFont val="Calibri"/>
        <family val="2"/>
        <scheme val="minor"/>
      </rPr>
      <t>(direct emissions)</t>
    </r>
  </si>
  <si>
    <t>VOC emissions abated</t>
  </si>
  <si>
    <t>Reference Box - Lower Heating Value of Solvents</t>
  </si>
  <si>
    <t>The installation of a secondary heat exchanger for process heat generation might increase the 'Factor for auxiliaries' (cf. Investment)</t>
  </si>
  <si>
    <t>Share of internal energy losses in the oxidiser (not considering energy in exhaust gas)</t>
  </si>
  <si>
    <t>Insurance and taxes</t>
  </si>
  <si>
    <t>Repair and maintenance</t>
  </si>
  <si>
    <t>Choose vapour or nitrogen</t>
  </si>
  <si>
    <t>Electricity price net</t>
  </si>
  <si>
    <t>Price of vapour</t>
  </si>
  <si>
    <t>Price of nitrogen</t>
  </si>
  <si>
    <t>Price of recovered solvents (€/kg)</t>
  </si>
  <si>
    <t>Share of recovered solvents reused in the plant</t>
  </si>
  <si>
    <t>Share of recovered solvents sold to external customers</t>
  </si>
  <si>
    <t>Price of activated carbon net (€/kg)</t>
  </si>
  <si>
    <t>Price of activated carbon (net)</t>
  </si>
  <si>
    <t>Price of solvents replaced by recovered solvents (net)</t>
  </si>
  <si>
    <t>Selling-price of recovered solvents (net)</t>
  </si>
  <si>
    <t>Adsorption capacity</t>
  </si>
  <si>
    <t>Solvent recovery rate</t>
  </si>
  <si>
    <t>Number of desorption units</t>
  </si>
  <si>
    <t>Number of adsorption units</t>
  </si>
  <si>
    <t>Adsorption time</t>
  </si>
  <si>
    <t>Maximal desorption time</t>
  </si>
  <si>
    <t>Chosen desorption time</t>
  </si>
  <si>
    <t>Necessary amount of carbon</t>
  </si>
  <si>
    <t>Carbon cost</t>
  </si>
  <si>
    <t>kg VOC/kg carbon</t>
  </si>
  <si>
    <t>Flow rate per adsorber unit</t>
  </si>
  <si>
    <t>Diameter of each adsorber unit</t>
  </si>
  <si>
    <t>Length of each adsorber unit</t>
  </si>
  <si>
    <t>Surface per adsorber unit</t>
  </si>
  <si>
    <t>Pipe material</t>
  </si>
  <si>
    <t>Correction factor</t>
  </si>
  <si>
    <t>Investment per unit</t>
  </si>
  <si>
    <t>Investment per unit (corrected for material)</t>
  </si>
  <si>
    <t>Scale factor</t>
  </si>
  <si>
    <t>Investment for adsorber (incl. carbon, condensator, fans and pumps)</t>
  </si>
  <si>
    <t>Factor for equipment</t>
  </si>
  <si>
    <t>Factor for auxiliary installations</t>
  </si>
  <si>
    <t>Scale Factor=5,82*Flow Rate^-0,1333</t>
  </si>
  <si>
    <t>Maintenance time / operating hours</t>
  </si>
  <si>
    <t>Total carbon costs</t>
  </si>
  <si>
    <t>Frequency of carbon replacement</t>
  </si>
  <si>
    <t>Annual carbon costs</t>
  </si>
  <si>
    <t>Percentage of total investment</t>
  </si>
  <si>
    <t>Annual insurance and taxes</t>
  </si>
  <si>
    <t>Annual solvent flow</t>
  </si>
  <si>
    <t>Annual amount of recovered solvents</t>
  </si>
  <si>
    <t>Annual benefits  from recovered solvents</t>
  </si>
  <si>
    <t>Average benefits from recovered solvents</t>
  </si>
  <si>
    <t>Annual benefits from recovered solvents</t>
  </si>
  <si>
    <t>Insurance and taxes:</t>
  </si>
  <si>
    <t xml:space="preserve">Repair and maintenance: </t>
  </si>
  <si>
    <t>Frequency of carbon replacement:</t>
  </si>
  <si>
    <t>3% of investment</t>
  </si>
  <si>
    <t>2% of investment</t>
  </si>
  <si>
    <t>kg vapour/kg VOC</t>
  </si>
  <si>
    <t>This value has to be checked with manufacturers specifically.</t>
  </si>
  <si>
    <t>The adsorption capacity is depending on the solvent and the type of carbon. This value has to be checked with manufacturers specifically.</t>
  </si>
  <si>
    <t>Do you plan to install new secondary measures?</t>
  </si>
  <si>
    <t xml:space="preserve">Total emissions abated </t>
  </si>
  <si>
    <t>Current emission value (air)</t>
  </si>
  <si>
    <r>
      <rPr>
        <b/>
        <sz val="11"/>
        <color theme="1"/>
        <rFont val="Calibri"/>
        <family val="2"/>
        <scheme val="minor"/>
      </rPr>
      <t>The following ELV are taken from the Amended Gothenburg Protocol (2012): (national applicable ELV might be different) 
For plants with all machines connected to oxidation:</t>
    </r>
    <r>
      <rPr>
        <sz val="11"/>
        <color theme="1"/>
        <rFont val="Calibri"/>
        <family val="2"/>
        <scheme val="minor"/>
      </rPr>
      <t xml:space="preserve">
Total ELV = 0,5 kg VOC/kg of solid input 
</t>
    </r>
    <r>
      <rPr>
        <b/>
        <sz val="11"/>
        <color theme="1"/>
        <rFont val="Calibri"/>
        <family val="2"/>
        <scheme val="minor"/>
      </rPr>
      <t>For plants with all machines connected to carbon adsorption:</t>
    </r>
    <r>
      <rPr>
        <sz val="11"/>
        <color theme="1"/>
        <rFont val="Calibri"/>
        <family val="2"/>
        <scheme val="minor"/>
      </rPr>
      <t xml:space="preserve">
Total ELV = 0,6 kg VOC/kg of solid input 
</t>
    </r>
    <r>
      <rPr>
        <b/>
        <sz val="11"/>
        <color theme="1"/>
        <rFont val="Calibri"/>
        <family val="2"/>
        <scheme val="minor"/>
      </rPr>
      <t>For existing mixed plants where some existing machines may not be attached to an incinerator or solvent recovery:</t>
    </r>
    <r>
      <rPr>
        <sz val="11"/>
        <color theme="1"/>
        <rFont val="Calibri"/>
        <family val="2"/>
        <scheme val="minor"/>
      </rPr>
      <t xml:space="preserve">
Emissions from the machines connected to oxidizers or carbon adsorption are below the emission limits of 0,5 or 0,6 kg VOC/kg of solid input respectively.
</t>
    </r>
    <r>
      <rPr>
        <b/>
        <sz val="11"/>
        <color theme="1"/>
        <rFont val="Calibri"/>
        <family val="2"/>
        <scheme val="minor"/>
      </rPr>
      <t xml:space="preserve">For machines not connected to gas treatment: </t>
    </r>
    <r>
      <rPr>
        <sz val="11"/>
        <color theme="1"/>
        <rFont val="Calibri"/>
        <family val="2"/>
        <scheme val="minor"/>
      </rPr>
      <t xml:space="preserve">
use of low solvent or solvent free products, connection to waste gas treatment when there is spare capacity and preferentially run high solvent content work on machines connected to waste gas treatment.
Total emissions below 1,0 kg VOC/kg of solid input
</t>
    </r>
  </si>
  <si>
    <t>High-solids</t>
  </si>
  <si>
    <t>Very-high-solids</t>
  </si>
  <si>
    <t>Powder coating (100% solids)</t>
  </si>
  <si>
    <t>Reference Box - Investment for Solvent Replacement</t>
  </si>
  <si>
    <t>Nitrogen</t>
  </si>
  <si>
    <t>Primary Measures: Solvent Replacement and Solvent Management</t>
  </si>
  <si>
    <t>Consider Primary Measures</t>
  </si>
  <si>
    <t xml:space="preserve">Global warming potential (GWP) is a relative measure of how much heat a greenhouse gas traps in the atmosphere. It compares the amount of heat trapped by a certain mass of the gas in question to the amount of heat trapped by a similar mass of carbon dioxide. </t>
  </si>
  <si>
    <t>Reference Box - Global Warming Potential (GWP)</t>
  </si>
  <si>
    <t>Reference Box - Emission Factor (EF)</t>
  </si>
  <si>
    <t>Abated Emissions with all Measures applied</t>
  </si>
  <si>
    <t>Total Pressure drop</t>
  </si>
  <si>
    <t>Pressure drop preconcentration</t>
  </si>
  <si>
    <t>Pressure drop oxidiser</t>
  </si>
  <si>
    <t>Industry Data</t>
  </si>
  <si>
    <t>Uncultured solvent emissions</t>
  </si>
  <si>
    <t>kJ/Nm³ - Approximate LEL</t>
  </si>
  <si>
    <t>Reference Box - Additional Cost</t>
  </si>
  <si>
    <t>Additional cost for new products</t>
  </si>
  <si>
    <t>For guidance, see reference box 'Additional Cost'</t>
  </si>
  <si>
    <t>Reference Box - Investment Data</t>
  </si>
  <si>
    <t>Share of energy recuperated by the oxidiser in order to lower the external heat demand</t>
  </si>
  <si>
    <t>Be aware that 25% of the lower explosion limit (cf. Worksheet 'Primary Measures' may still not be exceeded in the flue gas)</t>
  </si>
  <si>
    <t>Investments are derived from the curve “Investment vs. flow rate” at the bottom of this sheet. This curve has been obtained from real industrial cases:</t>
  </si>
  <si>
    <t>I: Investment (€, 2014); FR: Flow rate (m³/h)</t>
  </si>
  <si>
    <t>The investment equation is valid for flow rates below 220.000 Nm³/h</t>
  </si>
  <si>
    <t>Average flow rate at output of oxidiser</t>
  </si>
  <si>
    <r>
      <t>NO</t>
    </r>
    <r>
      <rPr>
        <vertAlign val="subscript"/>
        <sz val="11"/>
        <color theme="1"/>
        <rFont val="Calibri"/>
        <family val="2"/>
        <scheme val="minor"/>
      </rPr>
      <t>X</t>
    </r>
    <r>
      <rPr>
        <sz val="11"/>
        <color theme="1"/>
        <rFont val="Calibri"/>
        <family val="2"/>
        <scheme val="minor"/>
      </rPr>
      <t xml:space="preserve"> =&gt; ELV at output of oxidiser in France : 100 mg/Nm³ (in NO</t>
    </r>
    <r>
      <rPr>
        <vertAlign val="subscript"/>
        <sz val="11"/>
        <color theme="1"/>
        <rFont val="Calibri"/>
        <family val="2"/>
        <scheme val="minor"/>
      </rPr>
      <t>2</t>
    </r>
    <r>
      <rPr>
        <sz val="11"/>
        <color theme="1"/>
        <rFont val="Calibri"/>
        <family val="2"/>
        <scheme val="minor"/>
      </rPr>
      <t xml:space="preserve"> eq)</t>
    </r>
  </si>
  <si>
    <t>Note that NMVOCs converted into CO2 by the oxidizer are not considered in the above calculation as NMVOC being directly emitted into the atmosphere (without treatment) are also considered as completely oxidized to ultimate CO2 [IPCC Guidelines 2006]: therefore the balance is neutral between the 2 scenarios with and without treatment.</t>
  </si>
  <si>
    <t>Physical Data</t>
  </si>
  <si>
    <t>I1</t>
  </si>
  <si>
    <t>I2</t>
  </si>
  <si>
    <t>O2+O3+O4+O9 (fugitive emissions)</t>
  </si>
  <si>
    <t>O6 (collected waste)</t>
  </si>
  <si>
    <t>O7 (solvents in sold preparations)</t>
  </si>
  <si>
    <t>O8 (recovered solvents)</t>
  </si>
  <si>
    <t>O1 (stack emissions)</t>
  </si>
  <si>
    <t>Total solvent input</t>
  </si>
  <si>
    <t>Other solvent outputs</t>
  </si>
  <si>
    <t>VOC concentration in the exhaust air</t>
  </si>
  <si>
    <t>25% of Lower Explosion Limit (LEL)</t>
  </si>
  <si>
    <t>O5 (already existing 2° measures)</t>
  </si>
  <si>
    <t>Abated emissions</t>
  </si>
  <si>
    <t>Recovered Solvents</t>
  </si>
  <si>
    <t>of total solvent input</t>
  </si>
  <si>
    <t>of total solvent output</t>
  </si>
  <si>
    <t>Undiluted inks</t>
  </si>
  <si>
    <t>Ready-to-use products</t>
  </si>
  <si>
    <t>Additional solvents for dilution</t>
  </si>
  <si>
    <t>Undiluted products</t>
  </si>
  <si>
    <t>kg VOC/kg solid input</t>
  </si>
  <si>
    <t>Solid input</t>
  </si>
  <si>
    <t>Ink input (undiluted inks, as bought)</t>
  </si>
  <si>
    <t>Product input (undiluted products, as bought)</t>
  </si>
  <si>
    <t>Technology Selection</t>
  </si>
  <si>
    <t>Product replacement for printing?</t>
  </si>
  <si>
    <t>Product replacement for coating?</t>
  </si>
  <si>
    <t>Product replacement for laminating?</t>
  </si>
  <si>
    <t>Reference Box - Product Replacement</t>
  </si>
  <si>
    <t>Printing - Characteristics of new ink</t>
  </si>
  <si>
    <t>% of inks to be replaced (based on solid input)</t>
  </si>
  <si>
    <t>% of products to be replaced (based on solid input)</t>
  </si>
  <si>
    <t>Coating - Characteristics of new products</t>
  </si>
  <si>
    <t>Laminating - Characteristics of new products</t>
  </si>
  <si>
    <t>Investment and Costs</t>
  </si>
  <si>
    <t>Inks</t>
  </si>
  <si>
    <t>Coats</t>
  </si>
  <si>
    <t>Laminating Prod.</t>
  </si>
  <si>
    <t xml:space="preserve">Inks </t>
  </si>
  <si>
    <t>Total</t>
  </si>
  <si>
    <t>€/year</t>
  </si>
  <si>
    <t>Solvents for Cleaning</t>
  </si>
  <si>
    <t>Total solvents for cleaning after product replacement</t>
  </si>
  <si>
    <t>Solvent Management Plan without any measures</t>
  </si>
  <si>
    <t>Solvent Management and VOC Emission Summary</t>
  </si>
  <si>
    <t>Approximate Calculation of the Solvent Management Plan</t>
  </si>
  <si>
    <t>Plant specific adaptation of the Solvent Management Plan</t>
  </si>
  <si>
    <t>Would you like to consider plant specific adaptations?</t>
  </si>
  <si>
    <t>Fugitive emissions</t>
  </si>
  <si>
    <t>Emissions without any Measures</t>
  </si>
  <si>
    <t>Current emission value</t>
  </si>
  <si>
    <t>Abated emissions by 1° measures</t>
  </si>
  <si>
    <t>The specific abatement costs do not include emissions abated by already existing 2° measures!</t>
  </si>
  <si>
    <t>Printing machines are hardly ever operated with a mixture of solvent and water based-inks. However, it is possible to replace only the products of several lines of a facility. In this case, enter the share of products to be replaced based on the input of products of the whole plant.</t>
  </si>
  <si>
    <t>Reference: AEA 2009</t>
  </si>
  <si>
    <t xml:space="preserve">Solvent-based inks for rotogravure and flexography have a solvent content of 40 – 75 %. Machine reservoirs are generally filled with inks with a higher viscosity than needed in order to give operators the flexibility to add solvent at the press to achieve a particular drying time. Ready-to-use solvent-based inks contain ~ 80 % solvents. Water-based inks may contain small amounts of organic solvents. Besides allowing faster drying and better contact on plastic substrates, they act as anti-foaming agents and biocides. The total solvent content of water-based inks and varnishes is usually between 0 – 5 %. If a faster drying time is required (e.g. when printing on thin paper) the solvent content of water-based inks may be increased to 25 %.                                                                                                                  </t>
  </si>
  <si>
    <t>Reference: Deutsches Lackinstitut 2010</t>
  </si>
  <si>
    <t>Reference: AEA 2009B</t>
  </si>
  <si>
    <t xml:space="preserve">In printing industry typically about 40% of total solvents used originate from the product bought, while 60% originate from diluting and cleaning. </t>
  </si>
  <si>
    <t>Organic solvents (OS) lost in water</t>
  </si>
  <si>
    <t>Quantity of OS which remain as contamination or residue in products</t>
  </si>
  <si>
    <t>OS contained in collected wastes</t>
  </si>
  <si>
    <t>OS or OS contained in preparations which are sold</t>
  </si>
  <si>
    <t>OS contained in preparations recovered for reuse but not as input into the process</t>
  </si>
  <si>
    <t>OS released in other ways</t>
  </si>
  <si>
    <t>OS lost due to chemical or physical reactions other than O6, O7 and O8 (e.g. oxidation)</t>
  </si>
  <si>
    <t>Reference: Operator Survey</t>
  </si>
  <si>
    <t>per unit of purchased ink</t>
  </si>
  <si>
    <t>Reference: BREF STS 2007</t>
  </si>
  <si>
    <t>Low-solvent or water-based inks can be more expensive or cheaper than conventional products, both cases have been observed depending on the specific type and quality of product. If no further information is available, we recommend to assume additional costs of 0. If more detailed information is available, it should be taken into account that approximately 10 % more energy is required to dry water-based inks compared to solvent-based inks. On the other hand, for solvent-based inks additional solvents for dilution are necessary that have to be taken into account as well in terms of cost comparison.</t>
  </si>
  <si>
    <t>Reference: EU 2007</t>
  </si>
  <si>
    <t>Reference: EPA/452/B-02-001</t>
  </si>
  <si>
    <t>The remaining VOC concentration for secondary measures must be below 25% of the LEL. The LEL of most solvent-air-mixtures its at 50 Btu/scf (1863 kJ/Nm³). The approximate LEL concentration can be calculated below, based on the Lower Heating Value (LHV) of the solvent.</t>
  </si>
  <si>
    <t>Maximum exhaust gas flow rate</t>
  </si>
  <si>
    <t>VOC concentration in the flue gas</t>
  </si>
  <si>
    <t>Other contents of undiluted inks (e.g. water)</t>
  </si>
  <si>
    <t>Solvent content of undiluted products</t>
  </si>
  <si>
    <t>Other contents of undiluted products (e.g. water)</t>
  </si>
  <si>
    <t>Solvent content of ready-to-use replacement products</t>
  </si>
  <si>
    <t>Please indicate only the solvent content of the new inks and not of all input inks of the plant</t>
  </si>
  <si>
    <t>Please indicate only the solvent content of the new coatings and not of all coating inputs</t>
  </si>
  <si>
    <t>Please indicate only the solvent content of the new adhesives and not of all adhesive inputs</t>
  </si>
  <si>
    <t xml:space="preserve">This SMP is calculated based on the shares of Output streams in the original SMP. According to local circumstances, adaptations may be necessary and can be inserted below (i.e. improvement of encapsulation, operating limits of existing secondary measures, etc.). In oder to facilitate the use of the table below, you can copy the values of the table above and insert them in the table below using the "Paste Values" function of MS Excel. </t>
  </si>
  <si>
    <t>Amount of VOC passing secondary measures*</t>
  </si>
  <si>
    <t>*already existing secondary measures are not considered</t>
  </si>
  <si>
    <t>Flue Gas Characteristics and Physical Data</t>
  </si>
  <si>
    <t>Input data only if primary measures are not considered:</t>
  </si>
  <si>
    <t>Flue Gas Characteristics - Input</t>
  </si>
  <si>
    <t>Flue Gas Characteristics - Results</t>
  </si>
  <si>
    <t>Reference Box - Auto Thermal Point (ATP)</t>
  </si>
  <si>
    <t>Reference</t>
  </si>
  <si>
    <t>Combustion Temp. [°C]</t>
  </si>
  <si>
    <t>Maximum exhaust gas flow rate after preconcentration</t>
  </si>
  <si>
    <t>Natural gas consumption for startup and standby operation</t>
  </si>
  <si>
    <t>Investment for secondary heat exchanger</t>
  </si>
  <si>
    <t>Secondary heat exchanger</t>
  </si>
  <si>
    <t>Factor for installation expenditure</t>
  </si>
  <si>
    <t>Reference Box - Factor for installation expenditures</t>
  </si>
  <si>
    <t>Primary Energy Recovery</t>
  </si>
  <si>
    <t>Secondary Energy Recovery</t>
  </si>
  <si>
    <t>Variable Operating Costs and Benefits</t>
  </si>
  <si>
    <t>kJ/a</t>
  </si>
  <si>
    <t>Energy Balance, Costs and Benefits</t>
  </si>
  <si>
    <t>Heat Balance</t>
  </si>
  <si>
    <t>Natural Gas Consumption and Cost</t>
  </si>
  <si>
    <t>For a detailed energy balance please refer to the figures on the right</t>
  </si>
  <si>
    <t>VOC stack emissions before oxidation</t>
  </si>
  <si>
    <t>VOC stack emissions after oxidation</t>
  </si>
  <si>
    <t>VOC emissions abated with oxidation</t>
  </si>
  <si>
    <t>For a detailed overview of the updated SMP please refer to the worksheet "Summary"</t>
  </si>
  <si>
    <t>VOC Emissions after Oxidation</t>
  </si>
  <si>
    <t>Reference: IPCC Fourth Assessment Report, 2007</t>
  </si>
  <si>
    <r>
      <t>Global warming potential for CH</t>
    </r>
    <r>
      <rPr>
        <vertAlign val="subscript"/>
        <sz val="11"/>
        <rFont val="Calibri"/>
        <family val="2"/>
        <scheme val="minor"/>
      </rPr>
      <t>4</t>
    </r>
  </si>
  <si>
    <r>
      <t>eq CO</t>
    </r>
    <r>
      <rPr>
        <vertAlign val="subscript"/>
        <sz val="11"/>
        <rFont val="Calibri"/>
        <family val="2"/>
        <scheme val="minor"/>
      </rPr>
      <t>2</t>
    </r>
  </si>
  <si>
    <r>
      <t>Global warming potential for N</t>
    </r>
    <r>
      <rPr>
        <vertAlign val="subscript"/>
        <sz val="11"/>
        <rFont val="Calibri"/>
        <family val="2"/>
        <scheme val="minor"/>
      </rPr>
      <t>2</t>
    </r>
    <r>
      <rPr>
        <sz val="11"/>
        <rFont val="Calibri"/>
        <family val="2"/>
        <scheme val="minor"/>
      </rPr>
      <t>O</t>
    </r>
  </si>
  <si>
    <t xml:space="preserve">An emissions factor is a representative value that attempts to relate the quantity of a pollutant released to the atmosphere with an activity associated with the release of that pollutant. Depending on the fuel mix, emission factors may vary on a national, regional or even plant specific level. </t>
  </si>
  <si>
    <r>
      <t>Emission factor in g CO</t>
    </r>
    <r>
      <rPr>
        <vertAlign val="subscript"/>
        <sz val="11"/>
        <rFont val="Calibri"/>
        <family val="2"/>
        <scheme val="minor"/>
      </rPr>
      <t>2</t>
    </r>
    <r>
      <rPr>
        <sz val="11"/>
        <rFont val="Calibri"/>
        <family val="2"/>
        <scheme val="minor"/>
      </rPr>
      <t>/kWh for electricity production</t>
    </r>
  </si>
  <si>
    <r>
      <t>Emission factor in kg CO</t>
    </r>
    <r>
      <rPr>
        <vertAlign val="subscript"/>
        <sz val="11"/>
        <rFont val="Calibri"/>
        <family val="2"/>
        <scheme val="minor"/>
      </rPr>
      <t>2</t>
    </r>
    <r>
      <rPr>
        <sz val="11"/>
        <rFont val="Calibri"/>
        <family val="2"/>
        <scheme val="minor"/>
      </rPr>
      <t xml:space="preserve"> / GJ for natural gas</t>
    </r>
  </si>
  <si>
    <r>
      <t>Emission factor in g CH</t>
    </r>
    <r>
      <rPr>
        <vertAlign val="subscript"/>
        <sz val="11"/>
        <rFont val="Calibri"/>
        <family val="2"/>
        <scheme val="minor"/>
      </rPr>
      <t>4</t>
    </r>
    <r>
      <rPr>
        <sz val="11"/>
        <rFont val="Calibri"/>
        <family val="2"/>
        <scheme val="minor"/>
      </rPr>
      <t xml:space="preserve"> / GJ for natural gas</t>
    </r>
  </si>
  <si>
    <r>
      <t>Emission factor in g N</t>
    </r>
    <r>
      <rPr>
        <vertAlign val="subscript"/>
        <sz val="11"/>
        <rFont val="Calibri"/>
        <family val="2"/>
        <scheme val="minor"/>
      </rPr>
      <t>2</t>
    </r>
    <r>
      <rPr>
        <sz val="11"/>
        <rFont val="Calibri"/>
        <family val="2"/>
        <scheme val="minor"/>
      </rPr>
      <t>O / GJ for natural gas</t>
    </r>
  </si>
  <si>
    <t>Hourly amount of VOC passing secondary measures*</t>
  </si>
  <si>
    <t>Annual amount of VOC passing secondary measures*</t>
  </si>
  <si>
    <t>Total solid input</t>
  </si>
  <si>
    <t>kg VOC input/kg of solid input</t>
  </si>
  <si>
    <t>kg VOC emissions/kg of solid input</t>
  </si>
  <si>
    <t>Emission value</t>
  </si>
  <si>
    <t>Abated emissions by primary measures</t>
  </si>
  <si>
    <t>Overview and primary measures</t>
  </si>
  <si>
    <t>Emission abatement of Oxidation</t>
  </si>
  <si>
    <t>Abated emissions of primary measures</t>
  </si>
  <si>
    <t>Abated emissions of secondary measures</t>
  </si>
  <si>
    <t>ELV achieved?</t>
  </si>
  <si>
    <t>Costs of all Measures</t>
  </si>
  <si>
    <t>Emission abatement of Adsorption</t>
  </si>
  <si>
    <t>Costs of Oxidation</t>
  </si>
  <si>
    <t>Costs of Adsorption</t>
  </si>
  <si>
    <t>Adsorption and solvent recovery</t>
  </si>
  <si>
    <t>SMP</t>
  </si>
  <si>
    <t>Solvent Management Plan after primary measures</t>
  </si>
  <si>
    <t>Solvent Management Plan before primary measures</t>
  </si>
  <si>
    <t>Solvent Management Plan after oxidation</t>
  </si>
  <si>
    <t>Solvent Management Plan after solvent recovery</t>
  </si>
  <si>
    <t>O5 (already existing oxidation)</t>
  </si>
  <si>
    <t>O5 (oxidation)</t>
  </si>
  <si>
    <t xml:space="preserve">•start-up costs </t>
  </si>
  <si>
    <t xml:space="preserve">•cost of working capital </t>
  </si>
  <si>
    <t>•decommissioning costs</t>
  </si>
  <si>
    <t xml:space="preserve">•contractor selection costs and contractor fees </t>
  </si>
  <si>
    <t xml:space="preserve">•performance testing </t>
  </si>
  <si>
    <t>•project definition, design, and planning  
•purchase of land 
•general site preparation 
•buildings and civil works 
•engineering, construction and field expenses</t>
  </si>
  <si>
    <t>EC IPPC: Guidance Document Economic and cross media effects</t>
  </si>
  <si>
    <t>Amount of carbon per unit</t>
  </si>
  <si>
    <t>Economic Factors and Plant Characteristics</t>
  </si>
  <si>
    <t>Operating Characteristics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</si>
</sst>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000"/>
    <numFmt numFmtId="166" formatCode="0.0"/>
  </numFmts>
  <fonts count="55">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11"/>
      <color rgb="FFFF0000"/>
      <name val="Calibri"/>
      <family val="2"/>
      <scheme val="minor"/>
    </font>
    <font>
      <sz val="11"/>
      <color indexed="8"/>
      <name val="Arial"/>
      <family val="2"/>
    </font>
    <font>
      <b/>
      <sz val="12"/>
      <color indexed="8"/>
      <name val="Arial"/>
      <family val="2"/>
    </font>
    <font>
      <b/>
      <sz val="16"/>
      <color indexed="8"/>
      <name val="Arial"/>
      <family val="2"/>
    </font>
    <font>
      <sz val="14"/>
      <color indexed="8"/>
      <name val="Arial"/>
      <family val="2"/>
    </font>
    <font>
      <b/>
      <u/>
      <sz val="11"/>
      <color indexed="8"/>
      <name val="Arial"/>
      <family val="2"/>
    </font>
    <font>
      <sz val="11"/>
      <color indexed="8"/>
      <name val="Calibri"/>
      <family val="2"/>
      <scheme val="minor"/>
    </font>
    <font>
      <i/>
      <sz val="11"/>
      <color theme="1"/>
      <name val="Calibri"/>
      <family val="2"/>
      <scheme val="minor"/>
    </font>
    <font>
      <sz val="11"/>
      <color rgb="FF7030A0"/>
      <name val="Calibri"/>
      <family val="2"/>
      <scheme val="minor"/>
    </font>
    <font>
      <sz val="11"/>
      <name val="Calibri"/>
      <family val="2"/>
      <scheme val="minor"/>
    </font>
    <font>
      <b/>
      <sz val="11"/>
      <name val="Calibri"/>
      <family val="2"/>
      <scheme val="minor"/>
    </font>
    <font>
      <sz val="11"/>
      <color theme="1"/>
      <name val="Symbol"/>
      <family val="1"/>
      <charset val="2"/>
    </font>
    <font>
      <sz val="7"/>
      <color theme="1"/>
      <name val="Times New Roman"/>
      <family val="1"/>
    </font>
    <font>
      <sz val="11"/>
      <color theme="1"/>
      <name val="Courier New"/>
      <family val="3"/>
    </font>
    <font>
      <sz val="11"/>
      <color rgb="FFFF0000"/>
      <name val="Courier New"/>
      <family val="3"/>
    </font>
    <font>
      <sz val="7"/>
      <color rgb="FFFF0000"/>
      <name val="Times New Roman"/>
      <family val="1"/>
    </font>
    <font>
      <b/>
      <sz val="11"/>
      <color indexed="8"/>
      <name val="Calibri"/>
      <family val="2"/>
      <scheme val="minor"/>
    </font>
    <font>
      <sz val="11"/>
      <color theme="2"/>
      <name val="Calibri"/>
      <family val="2"/>
      <scheme val="minor"/>
    </font>
    <font>
      <b/>
      <i/>
      <sz val="11"/>
      <color theme="1"/>
      <name val="Calibri"/>
      <family val="2"/>
      <scheme val="minor"/>
    </font>
    <font>
      <i/>
      <sz val="10"/>
      <color rgb="FF000000"/>
      <name val="Arial"/>
      <family val="2"/>
    </font>
    <font>
      <i/>
      <sz val="11"/>
      <color indexed="8"/>
      <name val="Calibri"/>
      <family val="2"/>
      <scheme val="minor"/>
    </font>
    <font>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b/>
      <sz val="18"/>
      <color theme="3"/>
      <name val="Calibri Light"/>
      <family val="2"/>
      <scheme val="major"/>
    </font>
    <font>
      <vertAlign val="superscript"/>
      <sz val="11"/>
      <color theme="1"/>
      <name val="Calibri"/>
      <family val="2"/>
      <scheme val="minor"/>
    </font>
    <font>
      <b/>
      <vertAlign val="subscript"/>
      <sz val="11"/>
      <color theme="1"/>
      <name val="Calibri"/>
      <family val="2"/>
      <scheme val="minor"/>
    </font>
    <font>
      <b/>
      <sz val="14"/>
      <color theme="1"/>
      <name val="Calibri"/>
      <family val="2"/>
      <scheme val="minor"/>
    </font>
    <font>
      <vertAlign val="subscript"/>
      <sz val="11"/>
      <color theme="1"/>
      <name val="Calibri"/>
      <family val="2"/>
      <scheme val="minor"/>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7.2"/>
      <color indexed="12"/>
      <name val="Arial"/>
      <family val="2"/>
    </font>
    <font>
      <sz val="9"/>
      <name val="Geneva"/>
    </font>
    <font>
      <b/>
      <sz val="11"/>
      <color indexed="8"/>
      <name val="Calibri"/>
      <family val="2"/>
    </font>
    <font>
      <i/>
      <sz val="11"/>
      <name val="Calibri"/>
      <family val="2"/>
      <scheme val="minor"/>
    </font>
    <font>
      <i/>
      <strike/>
      <sz val="11"/>
      <color rgb="FFFF0000"/>
      <name val="Calibri"/>
      <family val="2"/>
      <scheme val="minor"/>
    </font>
    <font>
      <b/>
      <sz val="14"/>
      <color rgb="FFFF0000"/>
      <name val="Calibri"/>
      <family val="2"/>
      <scheme val="minor"/>
    </font>
    <font>
      <vertAlign val="subscript"/>
      <sz val="11"/>
      <name val="Calibri"/>
      <family val="2"/>
      <scheme val="minor"/>
    </font>
    <font>
      <sz val="11"/>
      <name val="Arial"/>
      <family val="2"/>
    </font>
  </fonts>
  <fills count="54">
    <fill>
      <patternFill patternType="none"/>
    </fill>
    <fill>
      <patternFill patternType="gray125"/>
    </fill>
    <fill>
      <patternFill patternType="solid">
        <fgColor indexed="55"/>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22"/>
        <bgColor indexed="31"/>
      </patternFill>
    </fill>
    <fill>
      <patternFill patternType="solid">
        <fgColor indexed="26"/>
      </patternFill>
    </fill>
    <fill>
      <patternFill patternType="solid">
        <fgColor indexed="26"/>
        <bgColor indexed="9"/>
      </patternFill>
    </fill>
    <fill>
      <patternFill patternType="solid">
        <fgColor theme="8" tint="0.79998168889431442"/>
        <bgColor indexed="64"/>
      </patternFill>
    </fill>
    <fill>
      <patternFill patternType="solid">
        <fgColor theme="0" tint="-0.14999847407452621"/>
        <bgColor indexed="64"/>
      </patternFill>
    </fill>
  </fills>
  <borders count="40">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12577">
    <xf numFmtId="0" fontId="0" fillId="0" borderId="0"/>
    <xf numFmtId="9" fontId="1" fillId="0" borderId="0" applyFont="0" applyFill="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2"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1"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2"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28"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1"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1" fillId="30"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2"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6"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28"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4"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38"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0"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2" fillId="42"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4"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4"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6"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6" borderId="0" applyNumberFormat="0" applyBorder="0" applyAlignment="0" applyProtection="0"/>
    <xf numFmtId="0" fontId="43" fillId="0" borderId="0" applyNumberFormat="0" applyFill="0" applyBorder="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9"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4" fillId="48" borderId="21" applyNumberFormat="0" applyAlignment="0" applyProtection="0"/>
    <xf numFmtId="0" fontId="45" fillId="0" borderId="22" applyNumberFormat="0" applyFill="0" applyAlignment="0" applyProtection="0"/>
    <xf numFmtId="0" fontId="4"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1" fillId="51" borderId="23" applyNumberForma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1"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4" fillId="50" borderId="23" applyNumberFormat="0" applyFont="0" applyAlignment="0" applyProtection="0"/>
    <xf numFmtId="0" fontId="1" fillId="11" borderId="19" applyNumberFormat="0" applyFont="0" applyAlignment="0" applyProtection="0"/>
    <xf numFmtId="0" fontId="41" fillId="11" borderId="19" applyNumberFormat="0" applyFon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6" fillId="22" borderId="21" applyNumberFormat="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1" fillId="7" borderId="0" applyNumberFormat="0" applyBorder="0" applyAlignment="0" applyProtection="0"/>
    <xf numFmtId="0" fontId="11" fillId="0" borderId="0"/>
    <xf numFmtId="0" fontId="47" fillId="0" borderId="0" applyNumberFormat="0" applyFill="0" applyBorder="0" applyAlignment="0" applyProtection="0">
      <alignment vertical="top"/>
      <protection locked="0"/>
    </xf>
    <xf numFmtId="0" fontId="41" fillId="0" borderId="0"/>
    <xf numFmtId="0" fontId="41" fillId="0" borderId="0"/>
    <xf numFmtId="43" fontId="4" fillId="0" borderId="0" applyFont="0" applyFill="0" applyBorder="0" applyAlignment="0" applyProtection="0"/>
    <xf numFmtId="43" fontId="4" fillId="0" borderId="0" applyFont="0" applyFill="0" applyBorder="0" applyAlignment="0" applyProtection="0"/>
    <xf numFmtId="0" fontId="41" fillId="0" borderId="0"/>
    <xf numFmtId="43" fontId="4" fillId="0" borderId="0" applyFont="0" applyFill="0" applyBorder="0" applyAlignment="0" applyProtection="0"/>
    <xf numFmtId="0" fontId="41" fillId="0" borderId="0"/>
    <xf numFmtId="43" fontId="4" fillId="0" borderId="0" applyFont="0" applyFill="0" applyBorder="0" applyAlignment="0" applyProtection="0"/>
    <xf numFmtId="0" fontId="4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41" fillId="0" borderId="0"/>
    <xf numFmtId="0" fontId="41" fillId="0" borderId="0"/>
    <xf numFmtId="0" fontId="41" fillId="0" borderId="0"/>
    <xf numFmtId="0" fontId="32" fillId="8" borderId="0" applyNumberFormat="0" applyBorder="0" applyAlignment="0" applyProtection="0"/>
    <xf numFmtId="0" fontId="1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8"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30" fillId="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9" borderId="17" applyNumberFormat="0" applyAlignment="0" applyProtection="0"/>
    <xf numFmtId="0" fontId="1" fillId="0" borderId="0"/>
    <xf numFmtId="0" fontId="1" fillId="0" borderId="0"/>
    <xf numFmtId="0" fontId="35" fillId="0" borderId="0" applyNumberFormat="0" applyFill="0" applyBorder="0" applyAlignment="0" applyProtection="0"/>
    <xf numFmtId="0" fontId="1" fillId="0" borderId="0"/>
    <xf numFmtId="0" fontId="1" fillId="0" borderId="0"/>
    <xf numFmtId="0" fontId="1" fillId="0" borderId="0"/>
    <xf numFmtId="0" fontId="36" fillId="0" borderId="0" applyNumberFormat="0" applyFill="0" applyBorder="0" applyAlignment="0" applyProtection="0"/>
    <xf numFmtId="0" fontId="1" fillId="0" borderId="0"/>
    <xf numFmtId="0" fontId="1" fillId="0" borderId="0"/>
    <xf numFmtId="0" fontId="27" fillId="0" borderId="14" applyNumberFormat="0" applyFill="0" applyAlignment="0" applyProtection="0"/>
    <xf numFmtId="0" fontId="1" fillId="0" borderId="0"/>
    <xf numFmtId="0" fontId="1" fillId="0" borderId="0"/>
    <xf numFmtId="0" fontId="28" fillId="0" borderId="15" applyNumberFormat="0" applyFill="0" applyAlignment="0" applyProtection="0"/>
    <xf numFmtId="0" fontId="1" fillId="0" borderId="0"/>
    <xf numFmtId="0" fontId="1" fillId="0" borderId="0"/>
    <xf numFmtId="0" fontId="29" fillId="0" borderId="16" applyNumberFormat="0" applyFill="0" applyAlignment="0" applyProtection="0"/>
    <xf numFmtId="0" fontId="1" fillId="0" borderId="0"/>
    <xf numFmtId="0" fontId="1" fillId="0" borderId="0"/>
    <xf numFmtId="0" fontId="29" fillId="0" borderId="0" applyNumberFormat="0" applyFill="0" applyBorder="0" applyAlignment="0" applyProtection="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1" fillId="0" borderId="0"/>
    <xf numFmtId="0" fontId="49" fillId="0" borderId="24" applyNumberFormat="0" applyFill="0" applyAlignment="0" applyProtection="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24" applyNumberFormat="0" applyFill="0" applyAlignment="0" applyProtection="0"/>
    <xf numFmtId="0" fontId="2" fillId="0" borderId="20" applyNumberFormat="0" applyFill="0" applyAlignment="0" applyProtection="0"/>
    <xf numFmtId="0" fontId="1" fillId="0" borderId="0"/>
    <xf numFmtId="0" fontId="1" fillId="0" borderId="0"/>
    <xf numFmtId="0" fontId="1" fillId="0" borderId="0"/>
    <xf numFmtId="0" fontId="1" fillId="0" borderId="0"/>
    <xf numFmtId="0" fontId="34" fillId="10" borderId="18" applyNumberFormat="0" applyAlignment="0" applyProtection="0"/>
    <xf numFmtId="0" fontId="1" fillId="0" borderId="0"/>
  </cellStyleXfs>
  <cellXfs count="612">
    <xf numFmtId="0" fontId="0" fillId="0" borderId="0" xfId="0"/>
    <xf numFmtId="0" fontId="0" fillId="0" borderId="0" xfId="0" applyFill="1"/>
    <xf numFmtId="0" fontId="0" fillId="0" borderId="0" xfId="0" applyBorder="1"/>
    <xf numFmtId="2" fontId="0" fillId="0" borderId="0" xfId="0" applyNumberFormat="1" applyBorder="1"/>
    <xf numFmtId="3" fontId="0" fillId="0" borderId="0" xfId="0" applyNumberFormat="1"/>
    <xf numFmtId="0" fontId="0" fillId="0" borderId="0" xfId="0" applyFill="1" applyBorder="1"/>
    <xf numFmtId="3" fontId="3" fillId="0" borderId="0" xfId="0" applyNumberFormat="1" applyFont="1" applyAlignment="1">
      <alignment horizontal="center"/>
    </xf>
    <xf numFmtId="0" fontId="0" fillId="0" borderId="0" xfId="0" applyFill="1" applyBorder="1" applyAlignment="1">
      <alignment horizontal="center"/>
    </xf>
    <xf numFmtId="0" fontId="2" fillId="0" borderId="0" xfId="0" applyFont="1"/>
    <xf numFmtId="3" fontId="4" fillId="0" borderId="0" xfId="0" applyNumberFormat="1" applyFont="1" applyAlignment="1">
      <alignment horizontal="center"/>
    </xf>
    <xf numFmtId="0" fontId="2" fillId="0" borderId="0" xfId="0" applyFont="1" applyFill="1" applyBorder="1" applyAlignment="1">
      <alignment horizontal="left"/>
    </xf>
    <xf numFmtId="49" fontId="0" fillId="0" borderId="0" xfId="0" applyNumberFormat="1" applyFill="1"/>
    <xf numFmtId="164" fontId="0" fillId="0" borderId="0" xfId="0" applyNumberFormat="1" applyFill="1" applyAlignment="1">
      <alignment horizontal="center"/>
    </xf>
    <xf numFmtId="164" fontId="0" fillId="0" borderId="0" xfId="0" applyNumberFormat="1" applyFill="1" applyBorder="1"/>
    <xf numFmtId="164" fontId="0" fillId="0" borderId="0" xfId="0" applyNumberFormat="1"/>
    <xf numFmtId="3" fontId="2" fillId="0" borderId="0" xfId="0" applyNumberFormat="1" applyFont="1"/>
    <xf numFmtId="1" fontId="0" fillId="0" borderId="0" xfId="0" applyNumberFormat="1"/>
    <xf numFmtId="0" fontId="6" fillId="2" borderId="0" xfId="0" applyFont="1" applyFill="1"/>
    <xf numFmtId="0" fontId="8" fillId="2" borderId="0" xfId="0" applyFont="1" applyFill="1" applyBorder="1" applyAlignment="1">
      <alignment horizontal="left" vertical="center"/>
    </xf>
    <xf numFmtId="0" fontId="6"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horizontal="left"/>
    </xf>
    <xf numFmtId="0" fontId="6" fillId="2" borderId="0" xfId="0" applyFont="1" applyFill="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0" xfId="0" applyBorder="1"/>
    <xf numFmtId="0" fontId="5" fillId="0" borderId="0" xfId="0" applyFont="1"/>
    <xf numFmtId="0" fontId="0" fillId="0" borderId="6" xfId="0" applyFont="1" applyBorder="1"/>
    <xf numFmtId="0" fontId="0" fillId="0" borderId="7" xfId="0" applyFont="1" applyBorder="1"/>
    <xf numFmtId="0" fontId="2" fillId="0" borderId="4" xfId="0" applyFont="1" applyBorder="1"/>
    <xf numFmtId="0" fontId="2" fillId="0" borderId="6" xfId="0" applyFont="1" applyFill="1" applyBorder="1" applyAlignment="1">
      <alignment horizontal="left"/>
    </xf>
    <xf numFmtId="0" fontId="2" fillId="0" borderId="8" xfId="0" applyFont="1" applyFill="1" applyBorder="1" applyAlignment="1">
      <alignment horizontal="left"/>
    </xf>
    <xf numFmtId="0" fontId="2" fillId="0" borderId="5" xfId="0" applyFont="1" applyBorder="1"/>
    <xf numFmtId="0" fontId="2" fillId="0" borderId="7" xfId="0" applyFont="1" applyBorder="1"/>
    <xf numFmtId="0" fontId="2" fillId="0" borderId="10" xfId="0" applyFont="1" applyBorder="1"/>
    <xf numFmtId="2" fontId="0" fillId="0" borderId="6" xfId="0" applyNumberFormat="1" applyBorder="1"/>
    <xf numFmtId="0" fontId="2" fillId="0" borderId="8" xfId="0" applyFont="1" applyBorder="1"/>
    <xf numFmtId="0" fontId="0" fillId="0" borderId="1" xfId="0" applyBorder="1"/>
    <xf numFmtId="2" fontId="0" fillId="0" borderId="8" xfId="0" applyNumberFormat="1" applyBorder="1"/>
    <xf numFmtId="0" fontId="0" fillId="0" borderId="8" xfId="0" applyFont="1" applyFill="1" applyBorder="1"/>
    <xf numFmtId="0" fontId="0" fillId="0" borderId="10" xfId="0" applyFont="1" applyBorder="1"/>
    <xf numFmtId="3" fontId="0" fillId="3" borderId="0" xfId="0" applyNumberFormat="1" applyFont="1" applyFill="1" applyBorder="1"/>
    <xf numFmtId="3" fontId="0" fillId="3" borderId="9" xfId="0" applyNumberFormat="1" applyFont="1" applyFill="1" applyBorder="1"/>
    <xf numFmtId="3" fontId="2" fillId="3" borderId="0" xfId="0" applyNumberFormat="1" applyFont="1" applyFill="1" applyBorder="1"/>
    <xf numFmtId="0" fontId="0" fillId="0" borderId="6" xfId="0" applyFill="1" applyBorder="1"/>
    <xf numFmtId="0" fontId="0" fillId="0" borderId="6" xfId="0" applyFont="1" applyBorder="1" applyAlignment="1">
      <alignment horizontal="left"/>
    </xf>
    <xf numFmtId="0" fontId="0" fillId="0" borderId="4" xfId="0" applyFill="1" applyBorder="1"/>
    <xf numFmtId="0" fontId="0" fillId="0" borderId="5" xfId="0" applyFill="1" applyBorder="1"/>
    <xf numFmtId="0" fontId="0" fillId="0" borderId="7" xfId="0" applyFill="1" applyBorder="1"/>
    <xf numFmtId="0" fontId="0" fillId="0" borderId="10" xfId="0" applyFill="1" applyBorder="1"/>
    <xf numFmtId="0" fontId="14" fillId="0" borderId="7" xfId="0" applyFont="1" applyBorder="1"/>
    <xf numFmtId="0" fontId="0" fillId="0" borderId="8" xfId="0" applyBorder="1" applyAlignment="1">
      <alignment horizontal="center"/>
    </xf>
    <xf numFmtId="0" fontId="14" fillId="0" borderId="6" xfId="0" applyFont="1" applyBorder="1"/>
    <xf numFmtId="0" fontId="14" fillId="0" borderId="4" xfId="0" applyFont="1" applyBorder="1"/>
    <xf numFmtId="0" fontId="14" fillId="0" borderId="5" xfId="0" applyFont="1" applyBorder="1"/>
    <xf numFmtId="0" fontId="14" fillId="0" borderId="6" xfId="0" applyFont="1" applyFill="1" applyBorder="1"/>
    <xf numFmtId="0" fontId="14" fillId="0" borderId="8" xfId="0" applyFont="1" applyFill="1" applyBorder="1"/>
    <xf numFmtId="0" fontId="14" fillId="0" borderId="10" xfId="0" applyFont="1" applyBorder="1"/>
    <xf numFmtId="9" fontId="14" fillId="0" borderId="7" xfId="0" applyNumberFormat="1" applyFont="1" applyBorder="1"/>
    <xf numFmtId="2" fontId="14" fillId="0" borderId="8" xfId="0" applyNumberFormat="1" applyFont="1" applyBorder="1"/>
    <xf numFmtId="3" fontId="14" fillId="3" borderId="0" xfId="0" applyNumberFormat="1" applyFont="1" applyFill="1" applyBorder="1"/>
    <xf numFmtId="0" fontId="0" fillId="0" borderId="0" xfId="0" applyFont="1"/>
    <xf numFmtId="14" fontId="0" fillId="0" borderId="0" xfId="0" applyNumberFormat="1"/>
    <xf numFmtId="0" fontId="0" fillId="0" borderId="0" xfId="0" applyAlignment="1">
      <alignment vertical="center"/>
    </xf>
    <xf numFmtId="0" fontId="14" fillId="0" borderId="10" xfId="0" applyFont="1" applyFill="1" applyBorder="1"/>
    <xf numFmtId="0" fontId="2" fillId="0" borderId="0" xfId="0" applyFont="1" applyAlignment="1">
      <alignment vertical="center"/>
    </xf>
    <xf numFmtId="0" fontId="16" fillId="0" borderId="0" xfId="0" applyFont="1" applyAlignment="1">
      <alignment horizontal="left" vertical="center" indent="5"/>
    </xf>
    <xf numFmtId="0" fontId="18" fillId="0" borderId="0" xfId="0" applyFont="1" applyAlignment="1">
      <alignment horizontal="left" vertical="center" indent="10"/>
    </xf>
    <xf numFmtId="0" fontId="19" fillId="0" borderId="0" xfId="0" applyFont="1" applyAlignment="1">
      <alignment horizontal="left" vertical="center" indent="10"/>
    </xf>
    <xf numFmtId="2" fontId="0" fillId="0" borderId="8" xfId="0" applyNumberFormat="1" applyFill="1" applyBorder="1"/>
    <xf numFmtId="0" fontId="14" fillId="0" borderId="8" xfId="0" applyFont="1" applyBorder="1"/>
    <xf numFmtId="0" fontId="0" fillId="0" borderId="6" xfId="0" applyBorder="1" applyAlignment="1">
      <alignment horizontal="center"/>
    </xf>
    <xf numFmtId="2" fontId="0" fillId="0" borderId="0" xfId="0" applyNumberFormat="1" applyBorder="1" applyAlignment="1">
      <alignment horizontal="right"/>
    </xf>
    <xf numFmtId="2" fontId="14" fillId="0" borderId="8" xfId="0" applyNumberFormat="1" applyFont="1" applyFill="1" applyBorder="1"/>
    <xf numFmtId="0" fontId="2" fillId="0" borderId="0" xfId="0" applyFont="1" applyBorder="1" applyAlignment="1">
      <alignment horizontal="center"/>
    </xf>
    <xf numFmtId="0" fontId="0" fillId="0" borderId="0" xfId="0" applyFill="1" applyBorder="1" applyAlignment="1">
      <alignment horizontal="center"/>
    </xf>
    <xf numFmtId="0" fontId="0" fillId="0" borderId="9" xfId="0" applyBorder="1"/>
    <xf numFmtId="0" fontId="11" fillId="4" borderId="3" xfId="0" applyFont="1" applyFill="1" applyBorder="1" applyAlignment="1">
      <alignment vertical="center"/>
    </xf>
    <xf numFmtId="0" fontId="2" fillId="0" borderId="0" xfId="0" applyFont="1" applyBorder="1" applyAlignment="1"/>
    <xf numFmtId="0" fontId="2" fillId="0" borderId="0" xfId="0" applyFont="1" applyFill="1" applyBorder="1" applyAlignment="1"/>
    <xf numFmtId="0" fontId="0" fillId="0" borderId="8" xfId="0" applyFill="1" applyBorder="1"/>
    <xf numFmtId="0" fontId="14" fillId="0" borderId="4" xfId="0" applyFont="1" applyFill="1" applyBorder="1"/>
    <xf numFmtId="0" fontId="14" fillId="0" borderId="5" xfId="0" applyFont="1" applyFill="1" applyBorder="1"/>
    <xf numFmtId="0" fontId="0" fillId="0" borderId="0" xfId="0" applyBorder="1" applyAlignment="1">
      <alignment horizontal="left" vertical="top" wrapText="1"/>
    </xf>
    <xf numFmtId="0" fontId="14" fillId="0" borderId="8" xfId="0" applyFont="1" applyFill="1" applyBorder="1" applyAlignment="1">
      <alignment horizontal="left"/>
    </xf>
    <xf numFmtId="2" fontId="11" fillId="3" borderId="9" xfId="0" applyNumberFormat="1" applyFont="1" applyFill="1" applyBorder="1" applyAlignment="1">
      <alignment vertical="center"/>
    </xf>
    <xf numFmtId="2" fontId="9" fillId="2" borderId="0" xfId="0" applyNumberFormat="1" applyFont="1" applyFill="1" applyBorder="1" applyAlignment="1">
      <alignment horizontal="center" vertical="center"/>
    </xf>
    <xf numFmtId="2" fontId="0" fillId="0" borderId="0" xfId="0" applyNumberFormat="1"/>
    <xf numFmtId="2" fontId="11" fillId="4" borderId="1" xfId="0" applyNumberFormat="1" applyFont="1" applyFill="1" applyBorder="1" applyAlignment="1">
      <alignment vertical="center"/>
    </xf>
    <xf numFmtId="2" fontId="0" fillId="3" borderId="9" xfId="0" applyNumberFormat="1" applyFill="1" applyBorder="1"/>
    <xf numFmtId="2" fontId="14" fillId="4" borderId="0" xfId="0" applyNumberFormat="1" applyFont="1" applyFill="1" applyBorder="1"/>
    <xf numFmtId="0" fontId="2" fillId="0" borderId="0" xfId="0" applyFont="1" applyFill="1" applyBorder="1"/>
    <xf numFmtId="0" fontId="12" fillId="0" borderId="5" xfId="0" applyFont="1" applyBorder="1"/>
    <xf numFmtId="2" fontId="6" fillId="2" borderId="0" xfId="0" applyNumberFormat="1" applyFont="1" applyFill="1" applyAlignment="1">
      <alignment horizontal="right"/>
    </xf>
    <xf numFmtId="2" fontId="0" fillId="0" borderId="0" xfId="0" applyNumberFormat="1" applyAlignment="1">
      <alignment horizontal="right"/>
    </xf>
    <xf numFmtId="2" fontId="0" fillId="4" borderId="0" xfId="0" applyNumberFormat="1" applyFill="1" applyBorder="1" applyAlignment="1">
      <alignment horizontal="right"/>
    </xf>
    <xf numFmtId="2" fontId="0" fillId="3" borderId="0" xfId="0" applyNumberFormat="1" applyFill="1" applyBorder="1" applyAlignment="1">
      <alignment horizontal="right"/>
    </xf>
    <xf numFmtId="2" fontId="0" fillId="3" borderId="1" xfId="0" applyNumberFormat="1" applyFill="1" applyBorder="1" applyAlignment="1">
      <alignment horizontal="right"/>
    </xf>
    <xf numFmtId="2" fontId="14" fillId="3" borderId="0" xfId="0" applyNumberFormat="1" applyFont="1" applyFill="1" applyBorder="1" applyAlignment="1">
      <alignment horizontal="right"/>
    </xf>
    <xf numFmtId="2" fontId="14" fillId="3" borderId="1" xfId="0" applyNumberFormat="1" applyFont="1" applyFill="1" applyBorder="1" applyAlignment="1">
      <alignment horizontal="right"/>
    </xf>
    <xf numFmtId="2" fontId="0" fillId="0" borderId="0" xfId="0" applyNumberFormat="1" applyFill="1" applyBorder="1" applyAlignment="1">
      <alignment horizontal="right"/>
    </xf>
    <xf numFmtId="2" fontId="14" fillId="4" borderId="0" xfId="0" applyNumberFormat="1" applyFont="1" applyFill="1" applyBorder="1" applyAlignment="1">
      <alignment horizontal="right"/>
    </xf>
    <xf numFmtId="2" fontId="0" fillId="0" borderId="0" xfId="0" applyNumberFormat="1" applyFill="1" applyAlignment="1">
      <alignment horizontal="right"/>
    </xf>
    <xf numFmtId="2" fontId="0" fillId="0" borderId="0" xfId="0" applyNumberFormat="1" applyFont="1" applyAlignment="1">
      <alignment horizontal="right"/>
    </xf>
    <xf numFmtId="2" fontId="2" fillId="0" borderId="0" xfId="0" applyNumberFormat="1" applyFont="1" applyAlignment="1">
      <alignment horizontal="right"/>
    </xf>
    <xf numFmtId="2" fontId="2" fillId="0" borderId="0" xfId="0" applyNumberFormat="1" applyFont="1" applyFill="1" applyBorder="1" applyAlignment="1">
      <alignment horizontal="right"/>
    </xf>
    <xf numFmtId="0" fontId="7" fillId="2" borderId="0" xfId="0" applyFont="1" applyFill="1" applyBorder="1" applyAlignment="1">
      <alignment horizontal="left" vertical="center"/>
    </xf>
    <xf numFmtId="0" fontId="6" fillId="2" borderId="0" xfId="0" applyFont="1" applyFill="1" applyBorder="1" applyAlignment="1">
      <alignment vertical="center"/>
    </xf>
    <xf numFmtId="0" fontId="6" fillId="2" borderId="0" xfId="0" applyFont="1" applyFill="1" applyBorder="1" applyAlignment="1">
      <alignment horizontal="left" vertical="center"/>
    </xf>
    <xf numFmtId="0" fontId="6" fillId="2" borderId="0" xfId="0" applyFont="1" applyFill="1" applyBorder="1" applyAlignment="1">
      <alignment horizontal="left"/>
    </xf>
    <xf numFmtId="0" fontId="10" fillId="0" borderId="0" xfId="0" applyFont="1" applyBorder="1" applyAlignment="1">
      <alignment horizontal="center" vertical="center"/>
    </xf>
    <xf numFmtId="0" fontId="13" fillId="0" borderId="0" xfId="0" applyFont="1" applyBorder="1"/>
    <xf numFmtId="0" fontId="12" fillId="0" borderId="7" xfId="0" applyFont="1" applyBorder="1"/>
    <xf numFmtId="0" fontId="12" fillId="0" borderId="10" xfId="0" applyFont="1" applyBorder="1"/>
    <xf numFmtId="0" fontId="0" fillId="0" borderId="11" xfId="0" applyBorder="1"/>
    <xf numFmtId="0" fontId="14" fillId="0" borderId="6" xfId="0" applyFont="1" applyFill="1" applyBorder="1" applyAlignment="1">
      <alignment horizontal="left"/>
    </xf>
    <xf numFmtId="0" fontId="2" fillId="0" borderId="6" xfId="0" applyFont="1" applyBorder="1"/>
    <xf numFmtId="165" fontId="0" fillId="3" borderId="2" xfId="0" applyNumberFormat="1" applyFill="1" applyBorder="1"/>
    <xf numFmtId="0" fontId="0" fillId="0" borderId="0" xfId="0" applyBorder="1" applyAlignment="1">
      <alignment vertical="top" wrapText="1"/>
    </xf>
    <xf numFmtId="0" fontId="6" fillId="0" borderId="0" xfId="0" applyFont="1" applyFill="1" applyAlignment="1">
      <alignment vertical="center"/>
    </xf>
    <xf numFmtId="0" fontId="6" fillId="0" borderId="0" xfId="0" applyFont="1" applyFill="1" applyAlignment="1">
      <alignment horizontal="left" vertical="center"/>
    </xf>
    <xf numFmtId="0" fontId="6" fillId="0" borderId="0" xfId="0" applyFont="1" applyFill="1" applyAlignment="1">
      <alignment horizontal="left"/>
    </xf>
    <xf numFmtId="0" fontId="6" fillId="0" borderId="0" xfId="0" applyFont="1" applyFill="1"/>
    <xf numFmtId="0" fontId="8" fillId="0" borderId="0" xfId="0" applyFont="1" applyFill="1" applyBorder="1" applyAlignment="1">
      <alignment horizontal="left" vertical="center"/>
    </xf>
    <xf numFmtId="0" fontId="0" fillId="0" borderId="0" xfId="0" applyAlignment="1">
      <alignment vertical="top" wrapText="1"/>
    </xf>
    <xf numFmtId="3" fontId="4" fillId="3" borderId="9" xfId="0" applyNumberFormat="1" applyFont="1" applyFill="1" applyBorder="1" applyAlignment="1">
      <alignment horizontal="right"/>
    </xf>
    <xf numFmtId="0" fontId="0" fillId="0" borderId="0" xfId="0" applyAlignment="1">
      <alignment wrapText="1"/>
    </xf>
    <xf numFmtId="0" fontId="2" fillId="0" borderId="0" xfId="0" applyFont="1" applyBorder="1" applyAlignment="1">
      <alignment horizontal="center"/>
    </xf>
    <xf numFmtId="0" fontId="22" fillId="0" borderId="0" xfId="0" applyFont="1" applyBorder="1"/>
    <xf numFmtId="0" fontId="12" fillId="0" borderId="0" xfId="0" applyFont="1" applyFill="1" applyBorder="1"/>
    <xf numFmtId="0" fontId="2" fillId="5" borderId="4" xfId="0" applyFont="1" applyFill="1" applyBorder="1"/>
    <xf numFmtId="0" fontId="2" fillId="5" borderId="1" xfId="0" applyFont="1" applyFill="1" applyBorder="1"/>
    <xf numFmtId="0" fontId="23" fillId="5" borderId="1" xfId="0" applyFont="1" applyFill="1" applyBorder="1"/>
    <xf numFmtId="0" fontId="12" fillId="5" borderId="0" xfId="0" applyFont="1" applyFill="1" applyBorder="1"/>
    <xf numFmtId="0" fontId="0" fillId="5" borderId="0" xfId="0" applyFill="1" applyBorder="1"/>
    <xf numFmtId="0" fontId="0" fillId="5" borderId="9" xfId="0" applyFill="1" applyBorder="1"/>
    <xf numFmtId="0" fontId="0" fillId="5" borderId="6" xfId="0" applyFill="1" applyBorder="1"/>
    <xf numFmtId="0" fontId="0" fillId="5" borderId="7" xfId="0" applyFill="1" applyBorder="1"/>
    <xf numFmtId="0" fontId="0" fillId="5" borderId="0" xfId="0" applyFont="1" applyFill="1" applyBorder="1" applyAlignment="1">
      <alignment horizontal="left"/>
    </xf>
    <xf numFmtId="0" fontId="0" fillId="5" borderId="4" xfId="0" applyFill="1" applyBorder="1"/>
    <xf numFmtId="0" fontId="0" fillId="5" borderId="1" xfId="0" applyFill="1" applyBorder="1"/>
    <xf numFmtId="0" fontId="23" fillId="5" borderId="5" xfId="0" applyFont="1" applyFill="1" applyBorder="1"/>
    <xf numFmtId="0" fontId="12" fillId="5" borderId="7" xfId="0" applyFont="1" applyFill="1" applyBorder="1"/>
    <xf numFmtId="0" fontId="0" fillId="5" borderId="8" xfId="0" applyFill="1" applyBorder="1"/>
    <xf numFmtId="0" fontId="6" fillId="5" borderId="9" xfId="0" applyFont="1" applyFill="1" applyBorder="1" applyAlignment="1">
      <alignment vertical="center"/>
    </xf>
    <xf numFmtId="0" fontId="6" fillId="5" borderId="10" xfId="0" applyFont="1" applyFill="1" applyBorder="1" applyAlignment="1">
      <alignment horizontal="left" vertical="center"/>
    </xf>
    <xf numFmtId="0" fontId="2" fillId="5" borderId="1" xfId="0" applyFont="1" applyFill="1" applyBorder="1" applyAlignment="1">
      <alignment vertical="top" wrapText="1"/>
    </xf>
    <xf numFmtId="0" fontId="14" fillId="5" borderId="6" xfId="0" applyFont="1" applyFill="1" applyBorder="1"/>
    <xf numFmtId="0" fontId="0" fillId="5" borderId="6" xfId="0" applyFill="1" applyBorder="1" applyAlignment="1">
      <alignment vertical="top" wrapText="1"/>
    </xf>
    <xf numFmtId="0" fontId="0" fillId="5" borderId="0" xfId="0" applyFill="1" applyBorder="1" applyAlignment="1">
      <alignment vertical="top" wrapText="1"/>
    </xf>
    <xf numFmtId="0" fontId="0" fillId="5" borderId="8" xfId="0" applyFill="1" applyBorder="1" applyAlignment="1">
      <alignment vertical="top" wrapText="1"/>
    </xf>
    <xf numFmtId="0" fontId="0" fillId="5" borderId="9" xfId="0" applyFill="1" applyBorder="1" applyAlignment="1">
      <alignment vertical="top" wrapText="1"/>
    </xf>
    <xf numFmtId="0" fontId="0" fillId="5" borderId="10" xfId="0" applyFill="1" applyBorder="1"/>
    <xf numFmtId="0" fontId="0" fillId="5" borderId="5" xfId="0" applyFill="1" applyBorder="1"/>
    <xf numFmtId="0" fontId="0" fillId="5" borderId="0" xfId="0" applyNumberFormat="1" applyFill="1" applyBorder="1"/>
    <xf numFmtId="16" fontId="0" fillId="5" borderId="9" xfId="0" quotePrefix="1" applyNumberFormat="1" applyFill="1" applyBorder="1"/>
    <xf numFmtId="0" fontId="12" fillId="5" borderId="10" xfId="0" applyFont="1" applyFill="1" applyBorder="1"/>
    <xf numFmtId="0" fontId="23" fillId="0" borderId="7" xfId="0" applyFont="1" applyBorder="1"/>
    <xf numFmtId="0" fontId="12" fillId="5" borderId="8" xfId="0" applyFont="1" applyFill="1" applyBorder="1"/>
    <xf numFmtId="0" fontId="0" fillId="5" borderId="0" xfId="0" applyFill="1" applyBorder="1" applyAlignment="1">
      <alignment horizontal="center"/>
    </xf>
    <xf numFmtId="3" fontId="14" fillId="3" borderId="1" xfId="0" applyNumberFormat="1" applyFont="1" applyFill="1" applyBorder="1" applyAlignment="1">
      <alignment horizontal="right"/>
    </xf>
    <xf numFmtId="3" fontId="14" fillId="3" borderId="0" xfId="0" applyNumberFormat="1" applyFont="1" applyFill="1" applyBorder="1" applyAlignment="1">
      <alignment horizontal="right"/>
    </xf>
    <xf numFmtId="3" fontId="14" fillId="3" borderId="9" xfId="0" applyNumberFormat="1" applyFont="1" applyFill="1" applyBorder="1" applyAlignment="1">
      <alignment horizontal="right"/>
    </xf>
    <xf numFmtId="0" fontId="0" fillId="0" borderId="8" xfId="0" applyBorder="1" applyAlignment="1">
      <alignment wrapText="1"/>
    </xf>
    <xf numFmtId="2" fontId="4" fillId="4" borderId="9" xfId="0" applyNumberFormat="1" applyFont="1" applyFill="1" applyBorder="1" applyAlignment="1">
      <alignment horizontal="center" vertical="center"/>
    </xf>
    <xf numFmtId="0" fontId="0" fillId="0" borderId="0" xfId="0" applyBorder="1" applyAlignment="1">
      <alignment horizontal="center"/>
    </xf>
    <xf numFmtId="0" fontId="6" fillId="5" borderId="9" xfId="0" applyFont="1" applyFill="1" applyBorder="1"/>
    <xf numFmtId="0" fontId="0" fillId="0" borderId="0" xfId="0" applyFont="1" applyFill="1" applyBorder="1"/>
    <xf numFmtId="0" fontId="0" fillId="0" borderId="0" xfId="0" applyFont="1" applyBorder="1"/>
    <xf numFmtId="0" fontId="11" fillId="5" borderId="8" xfId="0" applyFont="1" applyFill="1" applyBorder="1"/>
    <xf numFmtId="0" fontId="0" fillId="0" borderId="0" xfId="0" applyBorder="1" applyAlignment="1">
      <alignment horizontal="center"/>
    </xf>
    <xf numFmtId="0" fontId="2" fillId="5" borderId="0" xfId="0" applyFont="1" applyFill="1" applyBorder="1"/>
    <xf numFmtId="0" fontId="14" fillId="0" borderId="0" xfId="0" applyFont="1" applyBorder="1"/>
    <xf numFmtId="1" fontId="0" fillId="3" borderId="0" xfId="0" applyNumberFormat="1" applyFill="1" applyBorder="1" applyAlignment="1">
      <alignment horizontal="right"/>
    </xf>
    <xf numFmtId="0" fontId="26" fillId="0" borderId="0" xfId="0" applyFont="1" applyFill="1" applyBorder="1"/>
    <xf numFmtId="0" fontId="11" fillId="4" borderId="0" xfId="0" applyFont="1" applyFill="1" applyBorder="1" applyAlignment="1">
      <alignment horizontal="right" vertical="center"/>
    </xf>
    <xf numFmtId="0" fontId="11" fillId="4" borderId="9" xfId="0" applyFont="1" applyFill="1" applyBorder="1" applyAlignment="1">
      <alignment horizontal="right" vertical="center"/>
    </xf>
    <xf numFmtId="0" fontId="0" fillId="3" borderId="0" xfId="0" applyFill="1" applyBorder="1" applyAlignment="1">
      <alignment horizontal="right"/>
    </xf>
    <xf numFmtId="0" fontId="0" fillId="4" borderId="0" xfId="0" applyFill="1" applyBorder="1" applyAlignment="1">
      <alignment horizontal="right"/>
    </xf>
    <xf numFmtId="0" fontId="0" fillId="3" borderId="1" xfId="0" applyFill="1" applyBorder="1" applyAlignment="1">
      <alignment horizontal="right"/>
    </xf>
    <xf numFmtId="0" fontId="0" fillId="4" borderId="1" xfId="0" applyFill="1" applyBorder="1" applyAlignment="1">
      <alignment horizontal="right"/>
    </xf>
    <xf numFmtId="0" fontId="14" fillId="3" borderId="0" xfId="0" applyFont="1" applyFill="1" applyBorder="1" applyAlignment="1">
      <alignment horizontal="right"/>
    </xf>
    <xf numFmtId="0" fontId="14" fillId="4" borderId="0" xfId="0" applyFont="1" applyFill="1" applyBorder="1" applyAlignment="1">
      <alignment horizontal="right"/>
    </xf>
    <xf numFmtId="4" fontId="14" fillId="4" borderId="0"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4" fontId="0" fillId="3" borderId="0" xfId="0" applyNumberFormat="1" applyFill="1" applyBorder="1" applyAlignment="1">
      <alignment horizontal="right"/>
    </xf>
    <xf numFmtId="3" fontId="0" fillId="3" borderId="9" xfId="0" applyNumberFormat="1" applyFill="1" applyBorder="1" applyAlignment="1">
      <alignment horizontal="right"/>
    </xf>
    <xf numFmtId="3" fontId="0" fillId="3" borderId="0" xfId="0" applyNumberFormat="1" applyFont="1" applyFill="1" applyBorder="1" applyAlignment="1">
      <alignment horizontal="right"/>
    </xf>
    <xf numFmtId="0" fontId="0" fillId="0" borderId="0" xfId="0"/>
    <xf numFmtId="0" fontId="0" fillId="0" borderId="0" xfId="0" applyFill="1"/>
    <xf numFmtId="0" fontId="0" fillId="0" borderId="0" xfId="0" applyFill="1" applyBorder="1" applyAlignment="1">
      <alignment horizontal="center" vertical="center" wrapText="1"/>
    </xf>
    <xf numFmtId="3" fontId="0" fillId="0" borderId="0" xfId="0" applyNumberFormat="1" applyFill="1" applyBorder="1" applyAlignment="1">
      <alignment horizontal="center" vertical="center" wrapText="1"/>
    </xf>
    <xf numFmtId="0" fontId="39" fillId="0" borderId="0" xfId="0" applyFont="1" applyFill="1" applyBorder="1" applyAlignment="1">
      <alignment vertical="center"/>
    </xf>
    <xf numFmtId="0" fontId="0" fillId="0" borderId="0" xfId="0" quotePrefix="1"/>
    <xf numFmtId="3" fontId="0" fillId="3" borderId="0" xfId="0" applyNumberFormat="1" applyFill="1" applyBorder="1" applyAlignment="1">
      <alignment horizontal="right"/>
    </xf>
    <xf numFmtId="0" fontId="0" fillId="0" borderId="6" xfId="0" applyFont="1" applyFill="1" applyBorder="1" applyAlignment="1">
      <alignment vertical="center" wrapText="1"/>
    </xf>
    <xf numFmtId="0" fontId="0" fillId="0" borderId="7" xfId="0"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6"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8" xfId="0" applyFont="1" applyFill="1" applyBorder="1" applyAlignment="1">
      <alignment vertical="center" wrapText="1"/>
    </xf>
    <xf numFmtId="4" fontId="0" fillId="3" borderId="9" xfId="0" applyNumberFormat="1" applyFill="1" applyBorder="1" applyAlignment="1">
      <alignment horizontal="right"/>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10" xfId="0" applyFont="1" applyFill="1" applyBorder="1" applyAlignment="1">
      <alignment horizontal="left" vertical="center"/>
    </xf>
    <xf numFmtId="0" fontId="22" fillId="0" borderId="0" xfId="0" applyFont="1" applyFill="1" applyBorder="1"/>
    <xf numFmtId="0" fontId="0" fillId="5" borderId="7" xfId="0" applyFill="1" applyBorder="1" applyAlignment="1">
      <alignment vertical="top" wrapText="1"/>
    </xf>
    <xf numFmtId="0" fontId="0" fillId="5" borderId="10" xfId="0" applyFill="1" applyBorder="1" applyAlignment="1">
      <alignment vertical="top" wrapText="1"/>
    </xf>
    <xf numFmtId="0" fontId="0" fillId="5" borderId="0" xfId="0" applyFill="1"/>
    <xf numFmtId="0" fontId="0" fillId="0" borderId="0" xfId="0" applyFill="1" applyBorder="1" applyAlignment="1">
      <alignment horizontal="center"/>
    </xf>
    <xf numFmtId="0" fontId="0" fillId="5" borderId="9" xfId="0" applyFill="1" applyBorder="1" applyAlignment="1">
      <alignment horizontal="center"/>
    </xf>
    <xf numFmtId="0" fontId="0" fillId="5" borderId="27" xfId="0" applyFill="1" applyBorder="1"/>
    <xf numFmtId="0" fontId="0" fillId="5" borderId="28" xfId="0" applyFill="1" applyBorder="1"/>
    <xf numFmtId="0" fontId="0" fillId="5" borderId="29" xfId="0" applyFill="1" applyBorder="1"/>
    <xf numFmtId="0" fontId="0" fillId="0" borderId="4" xfId="0" applyFont="1" applyBorder="1"/>
    <xf numFmtId="0" fontId="0" fillId="0" borderId="5" xfId="0" applyFont="1" applyBorder="1"/>
    <xf numFmtId="0" fontId="0" fillId="0" borderId="6" xfId="0" applyFont="1" applyFill="1" applyBorder="1" applyAlignment="1">
      <alignment horizontal="left"/>
    </xf>
    <xf numFmtId="166" fontId="0" fillId="3" borderId="1" xfId="0" applyNumberFormat="1" applyFill="1" applyBorder="1"/>
    <xf numFmtId="166" fontId="0" fillId="3" borderId="0" xfId="0" applyNumberFormat="1" applyFill="1" applyBorder="1"/>
    <xf numFmtId="166" fontId="0" fillId="3" borderId="9" xfId="0" applyNumberFormat="1" applyFill="1" applyBorder="1"/>
    <xf numFmtId="166" fontId="14" fillId="3" borderId="9" xfId="0" applyNumberFormat="1" applyFont="1" applyFill="1" applyBorder="1" applyAlignment="1">
      <alignment horizontal="right"/>
    </xf>
    <xf numFmtId="1" fontId="2" fillId="3" borderId="9" xfId="0" applyNumberFormat="1" applyFont="1" applyFill="1" applyBorder="1" applyAlignment="1">
      <alignment horizontal="right"/>
    </xf>
    <xf numFmtId="3" fontId="4" fillId="3" borderId="0" xfId="0" applyNumberFormat="1" applyFont="1" applyFill="1" applyBorder="1" applyAlignment="1">
      <alignment horizontal="right"/>
    </xf>
    <xf numFmtId="3" fontId="3" fillId="3" borderId="0" xfId="0" applyNumberFormat="1" applyFont="1" applyFill="1" applyBorder="1" applyAlignment="1">
      <alignment horizontal="right"/>
    </xf>
    <xf numFmtId="3" fontId="2" fillId="3" borderId="0" xfId="0" applyNumberFormat="1" applyFont="1" applyFill="1" applyBorder="1" applyAlignment="1">
      <alignment horizontal="right"/>
    </xf>
    <xf numFmtId="3" fontId="2" fillId="3" borderId="1" xfId="0" applyNumberFormat="1" applyFont="1" applyFill="1" applyBorder="1"/>
    <xf numFmtId="3" fontId="2" fillId="3" borderId="9" xfId="0" applyNumberFormat="1" applyFont="1" applyFill="1" applyBorder="1"/>
    <xf numFmtId="4" fontId="11" fillId="3" borderId="0" xfId="0" applyNumberFormat="1" applyFont="1" applyFill="1" applyBorder="1" applyAlignment="1">
      <alignment vertical="center"/>
    </xf>
    <xf numFmtId="4" fontId="14" fillId="4" borderId="0" xfId="0" applyNumberFormat="1" applyFont="1" applyFill="1" applyBorder="1" applyAlignment="1">
      <alignment vertical="center"/>
    </xf>
    <xf numFmtId="3" fontId="0" fillId="3" borderId="1" xfId="0" applyNumberFormat="1" applyFont="1" applyFill="1" applyBorder="1" applyAlignment="1">
      <alignment horizontal="right"/>
    </xf>
    <xf numFmtId="3" fontId="14" fillId="4" borderId="0" xfId="0" applyNumberFormat="1" applyFont="1" applyFill="1" applyBorder="1" applyAlignment="1">
      <alignment vertical="center"/>
    </xf>
    <xf numFmtId="0" fontId="0" fillId="4" borderId="1" xfId="0" applyFill="1" applyBorder="1" applyAlignment="1">
      <alignment horizontal="left"/>
    </xf>
    <xf numFmtId="4" fontId="14" fillId="3" borderId="0" xfId="0" applyNumberFormat="1" applyFont="1" applyFill="1" applyBorder="1" applyAlignment="1">
      <alignment horizontal="right"/>
    </xf>
    <xf numFmtId="4" fontId="0" fillId="4" borderId="0" xfId="0" applyNumberFormat="1" applyFill="1" applyBorder="1" applyAlignment="1">
      <alignment horizontal="right"/>
    </xf>
    <xf numFmtId="4" fontId="0" fillId="4" borderId="1" xfId="0" applyNumberFormat="1" applyFill="1" applyBorder="1" applyAlignment="1">
      <alignment horizontal="right"/>
    </xf>
    <xf numFmtId="4" fontId="14" fillId="3" borderId="1" xfId="0" applyNumberFormat="1" applyFont="1" applyFill="1" applyBorder="1" applyAlignment="1">
      <alignment horizontal="right"/>
    </xf>
    <xf numFmtId="4" fontId="14" fillId="3" borderId="9" xfId="0" applyNumberFormat="1" applyFont="1" applyFill="1" applyBorder="1" applyAlignment="1">
      <alignment horizontal="right"/>
    </xf>
    <xf numFmtId="0" fontId="0" fillId="5" borderId="7" xfId="0" applyFill="1" applyBorder="1" applyAlignment="1">
      <alignment vertical="top"/>
    </xf>
    <xf numFmtId="0" fontId="0" fillId="5" borderId="0" xfId="0" applyFill="1" applyBorder="1" applyAlignment="1">
      <alignment vertical="top"/>
    </xf>
    <xf numFmtId="0" fontId="12" fillId="5" borderId="10" xfId="0" applyFont="1" applyFill="1" applyBorder="1" applyAlignment="1">
      <alignment horizontal="right" vertical="top"/>
    </xf>
    <xf numFmtId="0" fontId="0" fillId="5" borderId="4" xfId="0" applyFill="1" applyBorder="1" applyAlignment="1">
      <alignment horizontal="right" vertical="top" wrapText="1"/>
    </xf>
    <xf numFmtId="0" fontId="0" fillId="5" borderId="6" xfId="0" applyFill="1" applyBorder="1" applyAlignment="1">
      <alignment horizontal="right" vertical="top" wrapText="1"/>
    </xf>
    <xf numFmtId="9" fontId="0" fillId="5" borderId="6" xfId="0" applyNumberFormat="1" applyFill="1" applyBorder="1" applyAlignment="1">
      <alignment horizontal="right" vertical="top" wrapText="1"/>
    </xf>
    <xf numFmtId="0" fontId="0" fillId="5" borderId="9" xfId="0" applyNumberFormat="1" applyFill="1" applyBorder="1"/>
    <xf numFmtId="0" fontId="0" fillId="5" borderId="31" xfId="0" applyFill="1" applyBorder="1"/>
    <xf numFmtId="0" fontId="0" fillId="5" borderId="32" xfId="0" applyFill="1" applyBorder="1"/>
    <xf numFmtId="0" fontId="0" fillId="5" borderId="33" xfId="0" applyFill="1" applyBorder="1"/>
    <xf numFmtId="0" fontId="0" fillId="5" borderId="30" xfId="0" applyFill="1" applyBorder="1"/>
    <xf numFmtId="0" fontId="2" fillId="5" borderId="0" xfId="0" applyFont="1" applyFill="1" applyBorder="1" applyAlignment="1">
      <alignment horizontal="left"/>
    </xf>
    <xf numFmtId="0" fontId="0" fillId="5" borderId="0" xfId="0" applyFill="1" applyBorder="1" applyAlignment="1">
      <alignment horizontal="left"/>
    </xf>
    <xf numFmtId="0" fontId="2" fillId="5" borderId="6" xfId="0" applyFont="1" applyFill="1" applyBorder="1"/>
    <xf numFmtId="0" fontId="23" fillId="5" borderId="7" xfId="0" applyFont="1" applyFill="1" applyBorder="1"/>
    <xf numFmtId="0" fontId="26" fillId="0" borderId="0" xfId="0" applyFont="1"/>
    <xf numFmtId="0" fontId="0" fillId="5" borderId="1" xfId="0" applyFill="1" applyBorder="1" applyAlignment="1">
      <alignment horizontal="right"/>
    </xf>
    <xf numFmtId="0" fontId="0" fillId="4" borderId="0" xfId="0" applyFill="1" applyBorder="1" applyAlignment="1">
      <alignment horizontal="right" vertical="center"/>
    </xf>
    <xf numFmtId="0" fontId="21" fillId="5" borderId="6" xfId="0" applyFont="1" applyFill="1" applyBorder="1"/>
    <xf numFmtId="0" fontId="11" fillId="5" borderId="0" xfId="0" applyFont="1" applyFill="1" applyBorder="1"/>
    <xf numFmtId="0" fontId="11" fillId="5" borderId="7" xfId="0" applyFont="1" applyFill="1" applyBorder="1"/>
    <xf numFmtId="0" fontId="25" fillId="5" borderId="8" xfId="0" applyFont="1" applyFill="1" applyBorder="1" applyAlignment="1">
      <alignment vertical="center"/>
    </xf>
    <xf numFmtId="0" fontId="11" fillId="5" borderId="9" xfId="0" applyFont="1" applyFill="1" applyBorder="1"/>
    <xf numFmtId="0" fontId="11" fillId="5" borderId="10" xfId="0" applyFont="1" applyFill="1" applyBorder="1" applyAlignment="1">
      <alignment horizontal="left" vertical="center"/>
    </xf>
    <xf numFmtId="0" fontId="21" fillId="5" borderId="6" xfId="0" applyFont="1" applyFill="1" applyBorder="1" applyAlignment="1">
      <alignment vertical="top" wrapText="1"/>
    </xf>
    <xf numFmtId="0" fontId="11" fillId="5" borderId="6" xfId="0" applyFont="1" applyFill="1" applyBorder="1" applyAlignment="1">
      <alignment vertical="top" wrapText="1"/>
    </xf>
    <xf numFmtId="0" fontId="11" fillId="5" borderId="0" xfId="0" quotePrefix="1" applyFont="1" applyFill="1" applyBorder="1" applyAlignment="1">
      <alignment vertical="top" wrapText="1"/>
    </xf>
    <xf numFmtId="20" fontId="11" fillId="5" borderId="0" xfId="0" quotePrefix="1" applyNumberFormat="1" applyFont="1" applyFill="1" applyBorder="1" applyAlignment="1">
      <alignment vertical="top" wrapText="1"/>
    </xf>
    <xf numFmtId="0" fontId="12" fillId="0" borderId="0" xfId="0" applyFont="1" applyBorder="1" applyAlignment="1">
      <alignment horizontal="left"/>
    </xf>
    <xf numFmtId="0" fontId="2" fillId="0" borderId="4" xfId="0" applyFont="1" applyFill="1" applyBorder="1"/>
    <xf numFmtId="0" fontId="12" fillId="0" borderId="0" xfId="0" applyFont="1" applyFill="1" applyBorder="1" applyAlignment="1">
      <alignment wrapText="1"/>
    </xf>
    <xf numFmtId="0" fontId="0" fillId="0" borderId="6" xfId="0" applyBorder="1" applyAlignment="1">
      <alignment horizontal="left"/>
    </xf>
    <xf numFmtId="0" fontId="0" fillId="0" borderId="8" xfId="0" applyBorder="1" applyAlignment="1">
      <alignment horizontal="left"/>
    </xf>
    <xf numFmtId="0" fontId="26" fillId="0" borderId="0" xfId="0" applyFont="1" applyBorder="1"/>
    <xf numFmtId="2" fontId="11" fillId="4" borderId="1" xfId="0" applyNumberFormat="1" applyFont="1" applyFill="1" applyBorder="1" applyAlignment="1">
      <alignment horizontal="right" vertical="center"/>
    </xf>
    <xf numFmtId="2" fontId="11" fillId="4" borderId="0" xfId="0" applyNumberFormat="1" applyFont="1" applyFill="1" applyBorder="1" applyAlignment="1">
      <alignment horizontal="right" vertical="center"/>
    </xf>
    <xf numFmtId="2" fontId="11" fillId="4" borderId="9" xfId="0" applyNumberFormat="1" applyFont="1" applyFill="1" applyBorder="1" applyAlignment="1">
      <alignment horizontal="right" vertical="center"/>
    </xf>
    <xf numFmtId="0" fontId="14" fillId="0" borderId="0" xfId="0" applyFont="1"/>
    <xf numFmtId="0" fontId="14" fillId="0" borderId="4" xfId="0" applyFont="1" applyFill="1" applyBorder="1" applyAlignment="1">
      <alignment horizontal="left"/>
    </xf>
    <xf numFmtId="0" fontId="12" fillId="0" borderId="13" xfId="0" applyFont="1" applyBorder="1"/>
    <xf numFmtId="0" fontId="0" fillId="0" borderId="0" xfId="0" applyFill="1" applyBorder="1" applyAlignment="1">
      <alignment wrapText="1"/>
    </xf>
    <xf numFmtId="1" fontId="0" fillId="4" borderId="0" xfId="0" applyNumberFormat="1" applyFill="1" applyBorder="1"/>
    <xf numFmtId="1" fontId="0" fillId="3" borderId="12" xfId="0" applyNumberFormat="1" applyFill="1" applyBorder="1" applyAlignment="1">
      <alignment horizontal="right"/>
    </xf>
    <xf numFmtId="0" fontId="14" fillId="4" borderId="0" xfId="0" applyFont="1" applyFill="1" applyBorder="1"/>
    <xf numFmtId="0" fontId="0" fillId="0" borderId="7" xfId="0" quotePrefix="1" applyFont="1" applyBorder="1"/>
    <xf numFmtId="1" fontId="0" fillId="3" borderId="1" xfId="0" applyNumberFormat="1" applyFill="1" applyBorder="1" applyAlignment="1">
      <alignment horizontal="right"/>
    </xf>
    <xf numFmtId="3" fontId="0" fillId="3" borderId="0" xfId="0" applyNumberFormat="1" applyFill="1" applyBorder="1" applyAlignment="1">
      <alignment horizontal="right" vertical="center"/>
    </xf>
    <xf numFmtId="0" fontId="52" fillId="0" borderId="0" xfId="0" applyFont="1"/>
    <xf numFmtId="0" fontId="0" fillId="0" borderId="6" xfId="0" applyFill="1" applyBorder="1" applyAlignment="1">
      <alignment vertical="center" wrapText="1"/>
    </xf>
    <xf numFmtId="0" fontId="0" fillId="5" borderId="9" xfId="0" applyFont="1" applyFill="1" applyBorder="1" applyAlignment="1">
      <alignment horizontal="left"/>
    </xf>
    <xf numFmtId="0" fontId="14" fillId="0" borderId="0" xfId="0" applyFont="1" applyFill="1" applyBorder="1"/>
    <xf numFmtId="9" fontId="14" fillId="3" borderId="0" xfId="1" applyFont="1" applyFill="1" applyBorder="1" applyAlignment="1">
      <alignment vertical="center"/>
    </xf>
    <xf numFmtId="0" fontId="14" fillId="0" borderId="9" xfId="0" applyFont="1" applyFill="1" applyBorder="1"/>
    <xf numFmtId="9" fontId="14" fillId="3" borderId="9" xfId="1" applyFont="1" applyFill="1" applyBorder="1" applyAlignment="1">
      <alignment vertical="center"/>
    </xf>
    <xf numFmtId="0" fontId="14" fillId="0" borderId="1" xfId="0" applyFont="1" applyBorder="1"/>
    <xf numFmtId="9" fontId="14" fillId="3" borderId="1" xfId="1" applyFont="1" applyFill="1" applyBorder="1" applyAlignment="1">
      <alignment vertical="center"/>
    </xf>
    <xf numFmtId="0" fontId="14" fillId="3" borderId="9" xfId="0" applyFont="1" applyFill="1" applyBorder="1"/>
    <xf numFmtId="0" fontId="2" fillId="0" borderId="1" xfId="0" applyFont="1" applyBorder="1" applyAlignment="1">
      <alignment horizontal="center"/>
    </xf>
    <xf numFmtId="0" fontId="2" fillId="0" borderId="5" xfId="0" applyFont="1" applyBorder="1" applyAlignment="1">
      <alignment horizontal="center"/>
    </xf>
    <xf numFmtId="0" fontId="12" fillId="0" borderId="0" xfId="0" applyFont="1" applyBorder="1" applyAlignment="1">
      <alignment horizontal="center"/>
    </xf>
    <xf numFmtId="0" fontId="12" fillId="0" borderId="7" xfId="0" applyFont="1" applyBorder="1" applyAlignment="1">
      <alignment horizontal="center"/>
    </xf>
    <xf numFmtId="0" fontId="12" fillId="0" borderId="8" xfId="0" applyFont="1" applyBorder="1" applyAlignment="1">
      <alignment horizontal="left"/>
    </xf>
    <xf numFmtId="0" fontId="0" fillId="5" borderId="1" xfId="0" applyFill="1" applyBorder="1" applyAlignment="1">
      <alignment horizontal="left"/>
    </xf>
    <xf numFmtId="0" fontId="0" fillId="5" borderId="9" xfId="0" applyFill="1" applyBorder="1" applyAlignment="1">
      <alignment horizontal="left"/>
    </xf>
    <xf numFmtId="0" fontId="0" fillId="0" borderId="4" xfId="0" applyBorder="1" applyAlignment="1"/>
    <xf numFmtId="0" fontId="0" fillId="0" borderId="6" xfId="0" applyBorder="1" applyAlignment="1"/>
    <xf numFmtId="0" fontId="0" fillId="0" borderId="6" xfId="0" applyBorder="1" applyAlignment="1">
      <alignment horizontal="left"/>
    </xf>
    <xf numFmtId="0" fontId="0" fillId="0" borderId="0" xfId="0" applyBorder="1" applyAlignment="1">
      <alignment horizontal="left" vertical="top" wrapText="1"/>
    </xf>
    <xf numFmtId="0" fontId="0" fillId="4" borderId="0" xfId="0" applyFill="1" applyBorder="1"/>
    <xf numFmtId="0" fontId="12" fillId="0" borderId="0" xfId="0" applyFont="1" applyBorder="1"/>
    <xf numFmtId="0" fontId="0" fillId="3" borderId="0" xfId="0" applyFill="1" applyBorder="1"/>
    <xf numFmtId="1" fontId="14" fillId="4" borderId="9" xfId="0" applyNumberFormat="1" applyFont="1" applyFill="1" applyBorder="1" applyAlignment="1">
      <alignment vertical="center"/>
    </xf>
    <xf numFmtId="0" fontId="12" fillId="0" borderId="6" xfId="0" applyFont="1" applyFill="1" applyBorder="1"/>
    <xf numFmtId="0" fontId="12" fillId="0" borderId="4" xfId="0" applyFont="1" applyBorder="1"/>
    <xf numFmtId="0" fontId="2" fillId="0" borderId="0" xfId="0" applyFont="1" applyBorder="1" applyAlignment="1">
      <alignment horizontal="center"/>
    </xf>
    <xf numFmtId="0" fontId="2" fillId="0" borderId="4" xfId="0" applyFont="1" applyBorder="1" applyAlignment="1"/>
    <xf numFmtId="2" fontId="0" fillId="3" borderId="0" xfId="1" applyNumberFormat="1" applyFont="1" applyFill="1" applyBorder="1"/>
    <xf numFmtId="9" fontId="0" fillId="5" borderId="8" xfId="0" applyNumberFormat="1" applyFill="1" applyBorder="1" applyAlignment="1">
      <alignment horizontal="right" vertical="top" wrapText="1"/>
    </xf>
    <xf numFmtId="0" fontId="0" fillId="5" borderId="9" xfId="0" applyFill="1" applyBorder="1" applyAlignment="1">
      <alignment vertical="top"/>
    </xf>
    <xf numFmtId="1" fontId="14" fillId="0" borderId="0" xfId="0" applyNumberFormat="1" applyFont="1" applyFill="1" applyBorder="1" applyAlignment="1">
      <alignment vertical="center"/>
    </xf>
    <xf numFmtId="0" fontId="12" fillId="0" borderId="1" xfId="0" applyFont="1" applyBorder="1"/>
    <xf numFmtId="0" fontId="12" fillId="0" borderId="9" xfId="0" applyFont="1" applyBorder="1"/>
    <xf numFmtId="0" fontId="0" fillId="4" borderId="1" xfId="0" applyFill="1" applyBorder="1"/>
    <xf numFmtId="0" fontId="0" fillId="4" borderId="9" xfId="0" applyFill="1" applyBorder="1"/>
    <xf numFmtId="0" fontId="12" fillId="0" borderId="6" xfId="0" applyFont="1" applyBorder="1" applyAlignment="1">
      <alignment horizontal="left"/>
    </xf>
    <xf numFmtId="0" fontId="0" fillId="0" borderId="0" xfId="0" applyFont="1" applyBorder="1" applyAlignment="1">
      <alignment horizontal="left"/>
    </xf>
    <xf numFmtId="0" fontId="0" fillId="0" borderId="9" xfId="0" applyFont="1" applyBorder="1" applyAlignment="1">
      <alignment horizontal="left"/>
    </xf>
    <xf numFmtId="4" fontId="14" fillId="4" borderId="9" xfId="0" applyNumberFormat="1" applyFont="1" applyFill="1" applyBorder="1" applyAlignment="1">
      <alignment vertical="center"/>
    </xf>
    <xf numFmtId="0" fontId="0" fillId="5" borderId="0" xfId="0" applyFill="1" applyBorder="1" applyAlignment="1">
      <alignment horizontal="center"/>
    </xf>
    <xf numFmtId="0" fontId="0" fillId="5" borderId="5" xfId="0" applyFill="1" applyBorder="1" applyAlignment="1">
      <alignment horizontal="left"/>
    </xf>
    <xf numFmtId="0" fontId="0" fillId="5" borderId="25" xfId="0" applyFill="1" applyBorder="1" applyAlignment="1">
      <alignment horizontal="left"/>
    </xf>
    <xf numFmtId="0" fontId="0" fillId="5" borderId="26" xfId="0" applyFill="1" applyBorder="1" applyAlignment="1">
      <alignment horizontal="left"/>
    </xf>
    <xf numFmtId="3" fontId="14" fillId="4" borderId="9" xfId="0" applyNumberFormat="1" applyFont="1" applyFill="1" applyBorder="1" applyAlignment="1">
      <alignment vertical="center"/>
    </xf>
    <xf numFmtId="0" fontId="2" fillId="0" borderId="1" xfId="0" applyFont="1" applyBorder="1" applyAlignment="1">
      <alignment horizontal="center"/>
    </xf>
    <xf numFmtId="0" fontId="2" fillId="0" borderId="5" xfId="0" applyFont="1" applyBorder="1" applyAlignment="1">
      <alignment horizontal="center"/>
    </xf>
    <xf numFmtId="0" fontId="12" fillId="0" borderId="7" xfId="0" applyFont="1" applyFill="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10" xfId="0" applyFont="1" applyFill="1" applyBorder="1" applyAlignment="1">
      <alignment horizontal="center"/>
    </xf>
    <xf numFmtId="0" fontId="2" fillId="5" borderId="1" xfId="0" applyFont="1" applyFill="1" applyBorder="1" applyAlignment="1">
      <alignment horizontal="center"/>
    </xf>
    <xf numFmtId="0" fontId="24" fillId="5" borderId="7" xfId="0" applyFont="1" applyFill="1" applyBorder="1"/>
    <xf numFmtId="4" fontId="11" fillId="0" borderId="0" xfId="0" applyNumberFormat="1" applyFont="1" applyFill="1" applyBorder="1" applyAlignment="1">
      <alignment vertical="center"/>
    </xf>
    <xf numFmtId="0" fontId="0" fillId="0" borderId="9" xfId="0" applyFill="1" applyBorder="1"/>
    <xf numFmtId="2" fontId="14" fillId="3" borderId="1" xfId="0" applyNumberFormat="1" applyFont="1" applyFill="1" applyBorder="1"/>
    <xf numFmtId="0" fontId="2" fillId="0" borderId="1" xfId="0" applyFont="1" applyBorder="1" applyAlignment="1"/>
    <xf numFmtId="0" fontId="2" fillId="0" borderId="5" xfId="0" applyFont="1" applyBorder="1" applyAlignment="1"/>
    <xf numFmtId="0" fontId="2" fillId="0" borderId="0" xfId="0" applyFont="1" applyFill="1" applyBorder="1" applyAlignment="1">
      <alignment horizontal="center"/>
    </xf>
    <xf numFmtId="4" fontId="25" fillId="3" borderId="0" xfId="0" applyNumberFormat="1" applyFont="1" applyFill="1" applyBorder="1" applyAlignment="1">
      <alignment vertical="center"/>
    </xf>
    <xf numFmtId="0" fontId="12" fillId="5" borderId="7" xfId="0" applyFont="1" applyFill="1" applyBorder="1" applyAlignment="1">
      <alignment horizontal="left" vertical="top"/>
    </xf>
    <xf numFmtId="0" fontId="15" fillId="0" borderId="8" xfId="0" applyFont="1" applyBorder="1"/>
    <xf numFmtId="0" fontId="2" fillId="0" borderId="9" xfId="0" applyFont="1" applyBorder="1"/>
    <xf numFmtId="2" fontId="15" fillId="3" borderId="9" xfId="0" applyNumberFormat="1" applyFont="1" applyFill="1" applyBorder="1" applyAlignment="1">
      <alignment horizontal="right"/>
    </xf>
    <xf numFmtId="0" fontId="15" fillId="0" borderId="10" xfId="0" applyFont="1" applyBorder="1"/>
    <xf numFmtId="3" fontId="11" fillId="3" borderId="1" xfId="0" applyNumberFormat="1" applyFont="1" applyFill="1" applyBorder="1" applyAlignment="1">
      <alignment vertical="center"/>
    </xf>
    <xf numFmtId="3" fontId="11" fillId="3" borderId="0" xfId="0" applyNumberFormat="1" applyFont="1" applyFill="1" applyBorder="1" applyAlignment="1">
      <alignment vertical="center"/>
    </xf>
    <xf numFmtId="3" fontId="0" fillId="3" borderId="0" xfId="0" applyNumberFormat="1" applyFill="1" applyBorder="1"/>
    <xf numFmtId="0" fontId="2" fillId="0" borderId="7" xfId="0" applyFont="1" applyFill="1" applyBorder="1"/>
    <xf numFmtId="0" fontId="12" fillId="0" borderId="8" xfId="0" applyFont="1" applyBorder="1"/>
    <xf numFmtId="2" fontId="0" fillId="0" borderId="9" xfId="0" applyNumberFormat="1" applyBorder="1"/>
    <xf numFmtId="0" fontId="11" fillId="0" borderId="0" xfId="0" applyFont="1" applyFill="1" applyBorder="1" applyAlignment="1">
      <alignment vertical="center"/>
    </xf>
    <xf numFmtId="0" fontId="0" fillId="0" borderId="9" xfId="0" applyBorder="1" applyAlignment="1">
      <alignment wrapText="1"/>
    </xf>
    <xf numFmtId="0" fontId="0" fillId="5" borderId="7" xfId="0" applyFill="1" applyBorder="1" applyAlignment="1">
      <alignment horizontal="center"/>
    </xf>
    <xf numFmtId="0" fontId="12" fillId="0" borderId="10" xfId="0" applyFont="1" applyBorder="1" applyAlignment="1">
      <alignment horizontal="right"/>
    </xf>
    <xf numFmtId="9" fontId="0" fillId="3" borderId="0" xfId="0" applyNumberFormat="1" applyFill="1" applyBorder="1" applyAlignment="1">
      <alignment horizontal="center"/>
    </xf>
    <xf numFmtId="0" fontId="12" fillId="0" borderId="9" xfId="0" applyFont="1" applyFill="1" applyBorder="1"/>
    <xf numFmtId="0" fontId="12" fillId="0" borderId="10" xfId="0" applyFont="1" applyFill="1" applyBorder="1" applyAlignment="1">
      <alignment horizontal="right"/>
    </xf>
    <xf numFmtId="0" fontId="12" fillId="5" borderId="10" xfId="0" applyFont="1" applyFill="1" applyBorder="1" applyAlignment="1">
      <alignment horizontal="right"/>
    </xf>
    <xf numFmtId="0" fontId="0" fillId="0" borderId="9" xfId="0" applyBorder="1" applyAlignment="1">
      <alignment vertical="top" wrapText="1"/>
    </xf>
    <xf numFmtId="0" fontId="0" fillId="5" borderId="8" xfId="0" applyFill="1" applyBorder="1" applyAlignment="1">
      <alignment horizontal="right" vertical="top" wrapText="1"/>
    </xf>
    <xf numFmtId="1" fontId="0" fillId="0" borderId="0" xfId="0" applyNumberFormat="1" applyBorder="1"/>
    <xf numFmtId="0" fontId="2" fillId="0" borderId="0" xfId="0" applyFont="1" applyBorder="1" applyAlignment="1">
      <alignment horizontal="right"/>
    </xf>
    <xf numFmtId="1" fontId="0" fillId="0" borderId="6" xfId="0" applyNumberFormat="1" applyBorder="1"/>
    <xf numFmtId="0" fontId="0" fillId="0" borderId="9" xfId="0" applyBorder="1" applyAlignment="1">
      <alignment horizontal="right"/>
    </xf>
    <xf numFmtId="1" fontId="0" fillId="3" borderId="1" xfId="0" applyNumberFormat="1" applyFill="1" applyBorder="1"/>
    <xf numFmtId="1" fontId="0" fillId="3" borderId="0" xfId="0" applyNumberFormat="1" applyFill="1" applyBorder="1"/>
    <xf numFmtId="1" fontId="21" fillId="3" borderId="0" xfId="0" applyNumberFormat="1" applyFont="1" applyFill="1" applyBorder="1" applyAlignment="1">
      <alignment vertical="center"/>
    </xf>
    <xf numFmtId="1" fontId="11" fillId="4" borderId="0" xfId="0" applyNumberFormat="1" applyFont="1" applyFill="1" applyBorder="1" applyAlignment="1">
      <alignment vertical="center"/>
    </xf>
    <xf numFmtId="1" fontId="11" fillId="3" borderId="0" xfId="0" applyNumberFormat="1" applyFont="1" applyFill="1" applyBorder="1" applyAlignment="1">
      <alignment vertical="center"/>
    </xf>
    <xf numFmtId="0" fontId="11" fillId="4" borderId="1" xfId="0" applyFont="1" applyFill="1" applyBorder="1" applyAlignment="1">
      <alignment horizontal="right" vertical="center"/>
    </xf>
    <xf numFmtId="0" fontId="11" fillId="0" borderId="0" xfId="0" applyFont="1" applyFill="1" applyBorder="1" applyAlignment="1">
      <alignment horizontal="right" vertical="center"/>
    </xf>
    <xf numFmtId="0" fontId="23" fillId="5" borderId="0" xfId="0" applyFont="1" applyFill="1" applyBorder="1"/>
    <xf numFmtId="164" fontId="14" fillId="4" borderId="9" xfId="0" applyNumberFormat="1" applyFont="1" applyFill="1" applyBorder="1" applyAlignment="1">
      <alignment vertical="center"/>
    </xf>
    <xf numFmtId="166" fontId="0" fillId="4" borderId="0" xfId="0" applyNumberFormat="1" applyFill="1" applyBorder="1"/>
    <xf numFmtId="0" fontId="0" fillId="5" borderId="7" xfId="0" applyFill="1" applyBorder="1" applyAlignment="1">
      <alignment horizontal="left"/>
    </xf>
    <xf numFmtId="0" fontId="12" fillId="5" borderId="0" xfId="0" applyFont="1" applyFill="1" applyBorder="1" applyAlignment="1">
      <alignment horizontal="right"/>
    </xf>
    <xf numFmtId="0" fontId="12" fillId="0" borderId="8" xfId="0" applyFont="1" applyFill="1" applyBorder="1"/>
    <xf numFmtId="166" fontId="0" fillId="0" borderId="9" xfId="0" applyNumberFormat="1" applyFill="1" applyBorder="1"/>
    <xf numFmtId="166" fontId="14" fillId="3" borderId="1" xfId="0" applyNumberFormat="1" applyFont="1" applyFill="1" applyBorder="1"/>
    <xf numFmtId="166" fontId="14" fillId="3" borderId="0" xfId="0" applyNumberFormat="1" applyFont="1" applyFill="1" applyBorder="1"/>
    <xf numFmtId="166" fontId="14" fillId="3" borderId="9" xfId="0" applyNumberFormat="1" applyFont="1" applyFill="1" applyBorder="1"/>
    <xf numFmtId="166" fontId="14" fillId="4" borderId="0" xfId="0" applyNumberFormat="1" applyFont="1" applyFill="1" applyBorder="1"/>
    <xf numFmtId="16" fontId="0" fillId="5" borderId="9" xfId="0" quotePrefix="1" applyNumberFormat="1" applyFill="1" applyBorder="1" applyAlignment="1">
      <alignment horizontal="center"/>
    </xf>
    <xf numFmtId="0" fontId="0" fillId="5" borderId="0" xfId="0" applyNumberFormat="1" applyFill="1" applyBorder="1" applyAlignment="1">
      <alignment horizontal="center"/>
    </xf>
    <xf numFmtId="0" fontId="51" fillId="5" borderId="0" xfId="0" applyFont="1" applyFill="1" applyBorder="1"/>
    <xf numFmtId="0" fontId="12" fillId="0" borderId="0" xfId="0" applyFont="1" applyFill="1" applyBorder="1" applyAlignment="1">
      <alignment horizontal="right"/>
    </xf>
    <xf numFmtId="0" fontId="23" fillId="0" borderId="4" xfId="0" applyFont="1" applyBorder="1"/>
    <xf numFmtId="3" fontId="14" fillId="3" borderId="0" xfId="0" applyNumberFormat="1" applyFont="1" applyFill="1" applyBorder="1" applyAlignment="1">
      <alignment vertical="center"/>
    </xf>
    <xf numFmtId="1" fontId="0" fillId="4" borderId="9" xfId="0" applyNumberFormat="1" applyFill="1" applyBorder="1" applyAlignment="1">
      <alignment horizontal="right"/>
    </xf>
    <xf numFmtId="2" fontId="0" fillId="3" borderId="0" xfId="1" applyNumberFormat="1" applyFont="1" applyFill="1" applyBorder="1" applyAlignment="1">
      <alignment horizontal="right"/>
    </xf>
    <xf numFmtId="3" fontId="14" fillId="3" borderId="9" xfId="0" applyNumberFormat="1" applyFont="1" applyFill="1" applyBorder="1" applyAlignment="1">
      <alignment vertical="center"/>
    </xf>
    <xf numFmtId="0" fontId="2" fillId="0" borderId="34" xfId="0" applyFont="1" applyBorder="1" applyAlignment="1"/>
    <xf numFmtId="0" fontId="23" fillId="5" borderId="35" xfId="0" applyFont="1" applyFill="1" applyBorder="1"/>
    <xf numFmtId="0" fontId="0" fillId="5" borderId="36" xfId="0" applyFont="1" applyFill="1" applyBorder="1"/>
    <xf numFmtId="0" fontId="12" fillId="5" borderId="37" xfId="0" applyFont="1" applyFill="1" applyBorder="1"/>
    <xf numFmtId="0" fontId="0" fillId="5" borderId="38" xfId="0" applyFont="1" applyFill="1" applyBorder="1"/>
    <xf numFmtId="0" fontId="12" fillId="5" borderId="39" xfId="0" applyFont="1" applyFill="1" applyBorder="1"/>
    <xf numFmtId="0" fontId="2" fillId="5" borderId="34" xfId="0" applyFont="1" applyFill="1" applyBorder="1"/>
    <xf numFmtId="0" fontId="0" fillId="5" borderId="36" xfId="0" applyFill="1" applyBorder="1"/>
    <xf numFmtId="0" fontId="0" fillId="5" borderId="38" xfId="0" applyFill="1" applyBorder="1"/>
    <xf numFmtId="3" fontId="0" fillId="4" borderId="0" xfId="0" applyNumberFormat="1" applyFont="1" applyFill="1" applyBorder="1"/>
    <xf numFmtId="0" fontId="25" fillId="5" borderId="10" xfId="0" applyFont="1" applyFill="1" applyBorder="1" applyAlignment="1">
      <alignment horizontal="right"/>
    </xf>
    <xf numFmtId="0" fontId="12" fillId="0" borderId="5" xfId="0" applyFont="1" applyFill="1" applyBorder="1"/>
    <xf numFmtId="0" fontId="2" fillId="0" borderId="7" xfId="0" applyFont="1" applyBorder="1" applyAlignment="1">
      <alignment horizontal="left"/>
    </xf>
    <xf numFmtId="0" fontId="14" fillId="0" borderId="7" xfId="0" applyFont="1" applyFill="1" applyBorder="1"/>
    <xf numFmtId="3" fontId="0" fillId="4" borderId="9" xfId="0" applyNumberFormat="1" applyFont="1" applyFill="1" applyBorder="1"/>
    <xf numFmtId="3" fontId="0" fillId="3" borderId="1" xfId="0" applyNumberFormat="1" applyFont="1" applyFill="1" applyBorder="1" applyAlignment="1">
      <alignment horizontal="right" vertical="center"/>
    </xf>
    <xf numFmtId="3" fontId="0" fillId="3" borderId="1" xfId="0" applyNumberFormat="1" applyFont="1" applyFill="1" applyBorder="1"/>
    <xf numFmtId="0" fontId="0" fillId="0" borderId="8" xfId="0" applyFont="1" applyBorder="1" applyAlignment="1">
      <alignment horizontal="left"/>
    </xf>
    <xf numFmtId="3" fontId="0" fillId="3" borderId="9" xfId="0" applyNumberFormat="1" applyFont="1" applyFill="1" applyBorder="1" applyAlignment="1">
      <alignment horizontal="right"/>
    </xf>
    <xf numFmtId="0" fontId="0" fillId="0" borderId="10" xfId="0" applyFont="1" applyBorder="1" applyAlignment="1">
      <alignment horizontal="left"/>
    </xf>
    <xf numFmtId="0" fontId="14" fillId="4" borderId="9" xfId="0" applyFont="1" applyFill="1" applyBorder="1" applyAlignment="1">
      <alignment horizontal="right"/>
    </xf>
    <xf numFmtId="3" fontId="0" fillId="5" borderId="0" xfId="0" applyNumberFormat="1" applyFont="1" applyFill="1" applyBorder="1"/>
    <xf numFmtId="0" fontId="0" fillId="0" borderId="13" xfId="0" applyBorder="1"/>
    <xf numFmtId="0" fontId="0" fillId="0" borderId="0" xfId="0" applyAlignment="1">
      <alignment horizontal="right"/>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7" xfId="0" applyFont="1" applyFill="1" applyBorder="1" applyAlignment="1">
      <alignment horizontal="left" vertical="center"/>
    </xf>
    <xf numFmtId="3" fontId="0" fillId="4" borderId="1" xfId="0" applyNumberFormat="1" applyFill="1" applyBorder="1" applyAlignment="1">
      <alignment horizontal="right" vertical="center"/>
    </xf>
    <xf numFmtId="3" fontId="0" fillId="3"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2" fontId="0" fillId="4" borderId="1" xfId="0" applyNumberFormat="1" applyFill="1" applyBorder="1" applyAlignment="1">
      <alignment horizontal="right"/>
    </xf>
    <xf numFmtId="49" fontId="0" fillId="5" borderId="0" xfId="0" applyNumberFormat="1" applyFill="1" applyBorder="1"/>
    <xf numFmtId="3" fontId="14" fillId="0" borderId="0" xfId="0" applyNumberFormat="1" applyFont="1" applyFill="1" applyBorder="1" applyAlignment="1">
      <alignment vertical="center"/>
    </xf>
    <xf numFmtId="4" fontId="14" fillId="4" borderId="0" xfId="0" applyNumberFormat="1" applyFont="1" applyFill="1" applyBorder="1" applyAlignment="1">
      <alignment horizontal="right"/>
    </xf>
    <xf numFmtId="2" fontId="0" fillId="3" borderId="9" xfId="0" applyNumberFormat="1" applyFill="1" applyBorder="1" applyAlignment="1">
      <alignment horizontal="right"/>
    </xf>
    <xf numFmtId="3" fontId="3" fillId="3" borderId="1" xfId="0" applyNumberFormat="1" applyFont="1" applyFill="1" applyBorder="1" applyAlignment="1">
      <alignment horizontal="right"/>
    </xf>
    <xf numFmtId="0" fontId="0" fillId="0" borderId="0" xfId="0" applyFill="1" applyBorder="1" applyAlignment="1">
      <alignment vertical="center"/>
    </xf>
    <xf numFmtId="0" fontId="2" fillId="0" borderId="11" xfId="0" applyFont="1" applyBorder="1" applyAlignment="1"/>
    <xf numFmtId="0" fontId="2" fillId="0" borderId="12" xfId="0" applyFont="1" applyBorder="1" applyAlignment="1"/>
    <xf numFmtId="0" fontId="2" fillId="0" borderId="13" xfId="0" applyFont="1" applyBorder="1" applyAlignment="1"/>
    <xf numFmtId="0" fontId="0" fillId="0" borderId="6" xfId="0" applyFont="1" applyFill="1" applyBorder="1"/>
    <xf numFmtId="2" fontId="15" fillId="3" borderId="0" xfId="0" applyNumberFormat="1" applyFont="1" applyFill="1" applyBorder="1" applyAlignment="1">
      <alignment horizontal="right"/>
    </xf>
    <xf numFmtId="0" fontId="15" fillId="0" borderId="0" xfId="0" applyFont="1" applyBorder="1"/>
    <xf numFmtId="0" fontId="2" fillId="0" borderId="0" xfId="0" applyFont="1" applyBorder="1"/>
    <xf numFmtId="0" fontId="15" fillId="0" borderId="7" xfId="0" applyFont="1" applyBorder="1"/>
    <xf numFmtId="0" fontId="0" fillId="0" borderId="11" xfId="0" applyFill="1" applyBorder="1" applyAlignment="1"/>
    <xf numFmtId="1" fontId="0" fillId="3" borderId="12" xfId="0" applyNumberFormat="1" applyFill="1" applyBorder="1"/>
    <xf numFmtId="3" fontId="11" fillId="0" borderId="0" xfId="0" applyNumberFormat="1" applyFont="1" applyFill="1" applyBorder="1" applyAlignment="1">
      <alignment vertical="center"/>
    </xf>
    <xf numFmtId="3" fontId="0" fillId="0" borderId="0" xfId="0" applyNumberFormat="1" applyFill="1" applyBorder="1"/>
    <xf numFmtId="4" fontId="25" fillId="0" borderId="0" xfId="0" applyNumberFormat="1" applyFont="1" applyFill="1" applyBorder="1" applyAlignment="1">
      <alignment vertical="center"/>
    </xf>
    <xf numFmtId="0" fontId="12" fillId="0" borderId="0" xfId="0" applyFont="1" applyFill="1" applyBorder="1" applyAlignment="1">
      <alignment horizontal="left" vertical="top"/>
    </xf>
    <xf numFmtId="0" fontId="15" fillId="0" borderId="6" xfId="0" applyFont="1" applyBorder="1"/>
    <xf numFmtId="2" fontId="14" fillId="0" borderId="0" xfId="0" applyNumberFormat="1" applyFont="1" applyFill="1" applyBorder="1" applyAlignment="1">
      <alignment horizontal="right"/>
    </xf>
    <xf numFmtId="2" fontId="11" fillId="4" borderId="1" xfId="0" applyNumberFormat="1" applyFont="1" applyFill="1" applyBorder="1" applyAlignment="1">
      <alignment horizontal="center" vertical="center"/>
    </xf>
    <xf numFmtId="3" fontId="15" fillId="3" borderId="0" xfId="0" applyNumberFormat="1" applyFont="1" applyFill="1" applyBorder="1" applyAlignment="1">
      <alignment horizontal="right"/>
    </xf>
    <xf numFmtId="0" fontId="0" fillId="0" borderId="0" xfId="0" applyBorder="1" applyAlignment="1">
      <alignment horizontal="right"/>
    </xf>
    <xf numFmtId="0" fontId="0" fillId="0" borderId="10" xfId="0" applyBorder="1" applyAlignment="1">
      <alignment horizontal="right"/>
    </xf>
    <xf numFmtId="4" fontId="15" fillId="3" borderId="9" xfId="0" applyNumberFormat="1" applyFont="1" applyFill="1" applyBorder="1" applyAlignment="1">
      <alignment horizontal="right"/>
    </xf>
    <xf numFmtId="166" fontId="14" fillId="3" borderId="1" xfId="0" applyNumberFormat="1" applyFont="1" applyFill="1" applyBorder="1" applyAlignment="1">
      <alignment horizontal="right"/>
    </xf>
    <xf numFmtId="9" fontId="14" fillId="3" borderId="0" xfId="1" applyFont="1" applyFill="1" applyBorder="1"/>
    <xf numFmtId="9" fontId="14" fillId="3" borderId="9" xfId="1" applyFont="1" applyFill="1" applyBorder="1"/>
    <xf numFmtId="2" fontId="14" fillId="3" borderId="9" xfId="0" applyNumberFormat="1" applyFont="1" applyFill="1" applyBorder="1" applyAlignment="1">
      <alignment horizontal="right"/>
    </xf>
    <xf numFmtId="0" fontId="54" fillId="0" borderId="0" xfId="0" applyFont="1" applyFill="1" applyBorder="1"/>
    <xf numFmtId="0" fontId="54" fillId="0" borderId="7" xfId="0" applyFont="1" applyFill="1" applyBorder="1" applyAlignment="1">
      <alignment horizontal="left"/>
    </xf>
    <xf numFmtId="0" fontId="50" fillId="5" borderId="9" xfId="0" applyFont="1" applyFill="1" applyBorder="1" applyAlignment="1">
      <alignment horizontal="right" vertical="top" wrapText="1"/>
    </xf>
    <xf numFmtId="0" fontId="50" fillId="5" borderId="9" xfId="0" applyFont="1" applyFill="1" applyBorder="1" applyAlignment="1">
      <alignment horizontal="left" vertical="top"/>
    </xf>
    <xf numFmtId="0" fontId="50" fillId="5" borderId="9" xfId="0" applyFont="1" applyFill="1" applyBorder="1" applyAlignment="1">
      <alignment horizontal="left" vertical="top" wrapText="1"/>
    </xf>
    <xf numFmtId="0" fontId="54" fillId="0" borderId="10" xfId="0" applyFont="1" applyFill="1" applyBorder="1" applyAlignment="1">
      <alignment horizontal="left"/>
    </xf>
    <xf numFmtId="0" fontId="14" fillId="53" borderId="3" xfId="0" applyFont="1" applyFill="1" applyBorder="1" applyAlignment="1">
      <alignment horizontal="center" vertical="top"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5" xfId="0" applyFont="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alignment horizontal="center"/>
    </xf>
    <xf numFmtId="0" fontId="2" fillId="0" borderId="5" xfId="0" applyFont="1" applyFill="1" applyBorder="1" applyAlignment="1">
      <alignment horizontal="center"/>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4"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wrapText="1"/>
    </xf>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10" xfId="0" applyFill="1" applyBorder="1" applyAlignment="1">
      <alignment horizontal="left" wrapText="1"/>
    </xf>
    <xf numFmtId="0" fontId="0" fillId="5" borderId="0" xfId="0" applyFill="1" applyBorder="1" applyAlignment="1">
      <alignment horizontal="left" vertical="top" wrapText="1"/>
    </xf>
    <xf numFmtId="0" fontId="0" fillId="5" borderId="7" xfId="0" applyFill="1" applyBorder="1" applyAlignment="1">
      <alignment horizontal="left" vertical="top" wrapText="1"/>
    </xf>
    <xf numFmtId="0" fontId="50" fillId="0" borderId="1"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0" fillId="5" borderId="4" xfId="0" applyFill="1" applyBorder="1" applyAlignment="1">
      <alignment horizontal="left" vertical="top" wrapText="1"/>
    </xf>
    <xf numFmtId="0" fontId="0" fillId="5" borderId="1"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2" fillId="5" borderId="8"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10" xfId="0" applyFont="1" applyFill="1" applyBorder="1" applyAlignment="1">
      <alignment horizontal="left" vertical="top" wrapText="1"/>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12" fillId="0" borderId="9" xfId="0" applyFont="1" applyBorder="1" applyAlignment="1">
      <alignment horizontal="right" wrapText="1"/>
    </xf>
    <xf numFmtId="0" fontId="12" fillId="0" borderId="10" xfId="0" applyFont="1" applyBorder="1" applyAlignment="1">
      <alignment horizontal="right" wrapText="1"/>
    </xf>
    <xf numFmtId="0" fontId="2" fillId="5"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11" xfId="0" applyFont="1" applyFill="1" applyBorder="1" applyAlignment="1">
      <alignment horizontal="center"/>
    </xf>
    <xf numFmtId="0" fontId="2" fillId="5" borderId="13" xfId="0" applyFont="1" applyFill="1" applyBorder="1" applyAlignment="1">
      <alignment horizontal="center"/>
    </xf>
    <xf numFmtId="0" fontId="12" fillId="0" borderId="6" xfId="0" applyFont="1" applyFill="1" applyBorder="1" applyAlignment="1">
      <alignment horizontal="center"/>
    </xf>
    <xf numFmtId="0" fontId="12" fillId="0" borderId="0" xfId="0" applyFont="1" applyFill="1" applyBorder="1" applyAlignment="1">
      <alignment horizontal="center"/>
    </xf>
    <xf numFmtId="0" fontId="12" fillId="0" borderId="7" xfId="0" applyFont="1" applyFill="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2" fillId="5" borderId="6" xfId="0" applyFont="1" applyFill="1" applyBorder="1" applyAlignment="1">
      <alignment horizontal="center" vertical="top" wrapText="1"/>
    </xf>
    <xf numFmtId="0" fontId="2" fillId="5" borderId="0" xfId="0" applyFont="1" applyFill="1" applyBorder="1" applyAlignment="1">
      <alignment horizontal="center" vertical="top" wrapText="1"/>
    </xf>
    <xf numFmtId="0" fontId="2" fillId="5" borderId="7" xfId="0" applyFont="1" applyFill="1" applyBorder="1" applyAlignment="1">
      <alignment horizontal="center" vertical="top" wrapText="1"/>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12" fillId="0" borderId="8" xfId="0" applyFont="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11" fillId="5" borderId="4" xfId="0" applyFont="1" applyFill="1" applyBorder="1" applyAlignment="1">
      <alignment horizontal="left" wrapText="1"/>
    </xf>
    <xf numFmtId="0" fontId="11" fillId="5" borderId="1" xfId="0" applyFont="1" applyFill="1" applyBorder="1" applyAlignment="1">
      <alignment horizontal="left" wrapText="1"/>
    </xf>
    <xf numFmtId="0" fontId="11" fillId="5" borderId="5" xfId="0" applyFont="1" applyFill="1" applyBorder="1" applyAlignment="1">
      <alignment horizontal="left" wrapText="1"/>
    </xf>
    <xf numFmtId="0" fontId="11" fillId="5" borderId="6" xfId="0" applyFont="1" applyFill="1" applyBorder="1" applyAlignment="1">
      <alignment horizontal="left" wrapText="1"/>
    </xf>
    <xf numFmtId="0" fontId="11" fillId="5" borderId="0" xfId="0" applyFont="1" applyFill="1" applyBorder="1" applyAlignment="1">
      <alignment horizontal="left" wrapText="1"/>
    </xf>
    <xf numFmtId="0" fontId="11" fillId="5" borderId="7" xfId="0" applyFont="1" applyFill="1" applyBorder="1" applyAlignment="1">
      <alignment horizontal="left" wrapText="1"/>
    </xf>
    <xf numFmtId="0" fontId="2" fillId="5" borderId="12" xfId="0" applyFont="1" applyFill="1" applyBorder="1" applyAlignment="1">
      <alignment horizontal="center"/>
    </xf>
    <xf numFmtId="0" fontId="0" fillId="52" borderId="0" xfId="0" applyFill="1" applyBorder="1" applyAlignment="1">
      <alignment horizontal="left" vertical="center" wrapText="1"/>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wrapText="1"/>
    </xf>
    <xf numFmtId="0" fontId="0" fillId="5" borderId="9" xfId="0" applyFill="1" applyBorder="1" applyAlignment="1">
      <alignment horizontal="center" wrapText="1"/>
    </xf>
    <xf numFmtId="0" fontId="0" fillId="5" borderId="10" xfId="0" applyFill="1" applyBorder="1" applyAlignment="1">
      <alignment horizontal="center" wrapText="1"/>
    </xf>
    <xf numFmtId="0" fontId="14" fillId="5" borderId="4" xfId="0" applyFont="1" applyFill="1" applyBorder="1" applyAlignment="1">
      <alignment horizontal="left" vertical="top" wrapText="1"/>
    </xf>
    <xf numFmtId="0" fontId="14" fillId="5" borderId="1" xfId="0" applyFont="1" applyFill="1" applyBorder="1" applyAlignment="1">
      <alignment horizontal="left" vertical="top" wrapText="1"/>
    </xf>
    <xf numFmtId="0" fontId="14" fillId="5" borderId="6" xfId="0" applyFont="1" applyFill="1" applyBorder="1" applyAlignment="1">
      <alignment horizontal="left" vertical="top" wrapText="1"/>
    </xf>
    <xf numFmtId="0" fontId="14" fillId="5" borderId="0" xfId="0" applyFont="1" applyFill="1" applyBorder="1" applyAlignment="1">
      <alignment horizontal="left" vertical="top" wrapText="1"/>
    </xf>
    <xf numFmtId="0" fontId="0" fillId="5" borderId="6" xfId="0" applyFill="1" applyBorder="1" applyAlignment="1">
      <alignment horizontal="center" vertical="top" wrapText="1"/>
    </xf>
    <xf numFmtId="0" fontId="0" fillId="5" borderId="0" xfId="0" applyFill="1" applyBorder="1" applyAlignment="1">
      <alignment horizontal="center" vertical="top" wrapText="1"/>
    </xf>
    <xf numFmtId="0" fontId="0" fillId="5" borderId="7" xfId="0" applyFill="1" applyBorder="1" applyAlignment="1">
      <alignment horizontal="center" vertical="top" wrapText="1"/>
    </xf>
    <xf numFmtId="0" fontId="11" fillId="5" borderId="6" xfId="0" applyFont="1" applyFill="1" applyBorder="1" applyAlignment="1">
      <alignment horizontal="center"/>
    </xf>
    <xf numFmtId="0" fontId="11" fillId="5" borderId="0" xfId="0" applyFont="1" applyFill="1" applyBorder="1" applyAlignment="1">
      <alignment horizontal="center"/>
    </xf>
    <xf numFmtId="0" fontId="11" fillId="5" borderId="7" xfId="0" applyFont="1" applyFill="1" applyBorder="1" applyAlignment="1">
      <alignment horizontal="center"/>
    </xf>
    <xf numFmtId="0" fontId="0" fillId="5" borderId="4" xfId="0" applyFill="1" applyBorder="1" applyAlignment="1">
      <alignment horizontal="center" vertical="top" wrapText="1"/>
    </xf>
    <xf numFmtId="0" fontId="0" fillId="5" borderId="1" xfId="0" applyFill="1" applyBorder="1" applyAlignment="1">
      <alignment horizontal="center" vertical="top" wrapText="1"/>
    </xf>
    <xf numFmtId="0" fontId="0" fillId="5" borderId="5" xfId="0" applyFill="1" applyBorder="1" applyAlignment="1">
      <alignment horizontal="center" vertical="top" wrapText="1"/>
    </xf>
    <xf numFmtId="0" fontId="0" fillId="5" borderId="8" xfId="0" applyFill="1" applyBorder="1" applyAlignment="1">
      <alignment horizontal="center" vertical="top" wrapText="1"/>
    </xf>
    <xf numFmtId="0" fontId="0" fillId="5" borderId="9" xfId="0" applyFill="1" applyBorder="1" applyAlignment="1">
      <alignment horizontal="center" vertical="top" wrapText="1"/>
    </xf>
    <xf numFmtId="0" fontId="0" fillId="5" borderId="10" xfId="0" applyFill="1" applyBorder="1" applyAlignment="1">
      <alignment horizontal="center" vertical="top" wrapText="1"/>
    </xf>
    <xf numFmtId="0" fontId="15" fillId="0" borderId="4" xfId="0" applyFont="1" applyBorder="1" applyAlignment="1">
      <alignment horizontal="center" vertical="top" wrapText="1"/>
    </xf>
    <xf numFmtId="0" fontId="15" fillId="0" borderId="1" xfId="0" applyFont="1" applyBorder="1" applyAlignment="1">
      <alignment horizontal="center" vertical="top" wrapText="1"/>
    </xf>
    <xf numFmtId="0" fontId="15" fillId="0" borderId="5" xfId="0" applyFont="1" applyBorder="1" applyAlignment="1">
      <alignment horizontal="center" vertical="top" wrapText="1"/>
    </xf>
    <xf numFmtId="0" fontId="12" fillId="0" borderId="6" xfId="0" applyFont="1" applyBorder="1" applyAlignment="1">
      <alignment horizontal="center"/>
    </xf>
    <xf numFmtId="0" fontId="12" fillId="0" borderId="0" xfId="0" applyFont="1" applyBorder="1" applyAlignment="1">
      <alignment horizontal="center"/>
    </xf>
    <xf numFmtId="0" fontId="12" fillId="0" borderId="7" xfId="0" applyFont="1" applyBorder="1" applyAlignment="1">
      <alignment horizontal="center"/>
    </xf>
    <xf numFmtId="0" fontId="0" fillId="0" borderId="6" xfId="0" applyFill="1" applyBorder="1" applyAlignment="1">
      <alignment horizontal="left" wrapText="1"/>
    </xf>
    <xf numFmtId="0" fontId="0" fillId="0" borderId="0" xfId="0" applyFill="1" applyBorder="1" applyAlignment="1">
      <alignment horizontal="left" wrapText="1"/>
    </xf>
    <xf numFmtId="0" fontId="0" fillId="0" borderId="7" xfId="0" applyFill="1" applyBorder="1" applyAlignment="1">
      <alignment horizontal="left" wrapText="1"/>
    </xf>
    <xf numFmtId="0" fontId="12" fillId="0" borderId="6" xfId="0" applyFont="1" applyFill="1" applyBorder="1" applyAlignment="1">
      <alignment horizontal="left" wrapText="1"/>
    </xf>
    <xf numFmtId="0" fontId="12" fillId="0" borderId="0" xfId="0" applyFont="1" applyFill="1" applyBorder="1" applyAlignment="1">
      <alignment horizontal="left" wrapText="1"/>
    </xf>
    <xf numFmtId="0" fontId="12" fillId="0" borderId="7" xfId="0" applyFont="1" applyFill="1" applyBorder="1" applyAlignment="1">
      <alignment horizontal="left" wrapText="1"/>
    </xf>
    <xf numFmtId="0" fontId="12" fillId="0" borderId="8" xfId="0" applyFont="1" applyFill="1" applyBorder="1" applyAlignment="1">
      <alignment horizontal="left" wrapText="1"/>
    </xf>
    <xf numFmtId="0" fontId="12" fillId="0" borderId="9" xfId="0" applyFont="1" applyFill="1" applyBorder="1" applyAlignment="1">
      <alignment horizontal="left" wrapText="1"/>
    </xf>
    <xf numFmtId="0" fontId="12" fillId="0" borderId="10" xfId="0" applyFont="1" applyFill="1" applyBorder="1" applyAlignment="1">
      <alignment horizontal="left" wrapText="1"/>
    </xf>
    <xf numFmtId="0" fontId="2" fillId="0" borderId="0" xfId="0" applyFont="1" applyBorder="1" applyAlignment="1">
      <alignment horizontal="center"/>
    </xf>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10" xfId="0" applyFont="1" applyFill="1" applyBorder="1" applyAlignment="1">
      <alignment horizontal="center"/>
    </xf>
    <xf numFmtId="2" fontId="2" fillId="0" borderId="11" xfId="0" applyNumberFormat="1" applyFont="1" applyFill="1" applyBorder="1" applyAlignment="1">
      <alignment horizontal="center"/>
    </xf>
    <xf numFmtId="2" fontId="2" fillId="0" borderId="12" xfId="0" applyNumberFormat="1" applyFont="1" applyFill="1" applyBorder="1" applyAlignment="1">
      <alignment horizontal="center"/>
    </xf>
    <xf numFmtId="2" fontId="2" fillId="0" borderId="13" xfId="0" applyNumberFormat="1" applyFont="1" applyFill="1" applyBorder="1" applyAlignment="1">
      <alignment horizontal="center"/>
    </xf>
    <xf numFmtId="0" fontId="0" fillId="5" borderId="4" xfId="0" applyFill="1" applyBorder="1" applyAlignment="1">
      <alignment horizontal="left"/>
    </xf>
    <xf numFmtId="0" fontId="0" fillId="5" borderId="1" xfId="0" applyFill="1" applyBorder="1" applyAlignment="1">
      <alignment horizontal="left"/>
    </xf>
    <xf numFmtId="0" fontId="0" fillId="5" borderId="8" xfId="0" applyFill="1" applyBorder="1" applyAlignment="1">
      <alignment horizontal="left"/>
    </xf>
    <xf numFmtId="0" fontId="0" fillId="5" borderId="9" xfId="0" applyFill="1" applyBorder="1" applyAlignment="1">
      <alignment horizontal="left"/>
    </xf>
    <xf numFmtId="0" fontId="15" fillId="0" borderId="11" xfId="0" applyFont="1" applyFill="1" applyBorder="1" applyAlignment="1">
      <alignment horizontal="center"/>
    </xf>
    <xf numFmtId="0" fontId="15" fillId="0" borderId="12" xfId="0" applyFont="1" applyFill="1" applyBorder="1" applyAlignment="1">
      <alignment horizontal="center"/>
    </xf>
    <xf numFmtId="0" fontId="15" fillId="0" borderId="13" xfId="0" applyFont="1" applyFill="1" applyBorder="1" applyAlignment="1">
      <alignment horizontal="center"/>
    </xf>
    <xf numFmtId="0" fontId="12" fillId="5" borderId="8" xfId="0" applyFont="1" applyFill="1" applyBorder="1" applyAlignment="1">
      <alignment horizontal="left"/>
    </xf>
    <xf numFmtId="0" fontId="12" fillId="5" borderId="9" xfId="0" applyFont="1" applyFill="1" applyBorder="1" applyAlignment="1">
      <alignment horizontal="left"/>
    </xf>
    <xf numFmtId="0" fontId="12" fillId="5" borderId="10" xfId="0" applyFont="1" applyFill="1" applyBorder="1" applyAlignment="1">
      <alignment horizontal="left"/>
    </xf>
  </cellXfs>
  <cellStyles count="12577">
    <cellStyle name="20 % - Accent1 2" xfId="2"/>
    <cellStyle name="20 % - Accent1 2 2" xfId="3"/>
    <cellStyle name="20 % - Accent1 2 2 2" xfId="4"/>
    <cellStyle name="20 % - Accent1 2 2 3" xfId="5"/>
    <cellStyle name="20 % - Accent1 2 3" xfId="6"/>
    <cellStyle name="20 % - Accent1 2 3 2" xfId="7"/>
    <cellStyle name="20 % - Accent1 2 3 3" xfId="8"/>
    <cellStyle name="20 % - Accent1 2 4" xfId="9"/>
    <cellStyle name="20 % - Accent1 2 5" xfId="10"/>
    <cellStyle name="20 % - Accent2 2" xfId="11"/>
    <cellStyle name="20 % - Accent2 2 2" xfId="12"/>
    <cellStyle name="20 % - Accent2 2 2 2" xfId="13"/>
    <cellStyle name="20 % - Accent2 2 2 3" xfId="14"/>
    <cellStyle name="20 % - Accent2 2 3" xfId="15"/>
    <cellStyle name="20 % - Accent2 2 3 2" xfId="16"/>
    <cellStyle name="20 % - Accent2 2 3 3" xfId="17"/>
    <cellStyle name="20 % - Accent2 2 4" xfId="18"/>
    <cellStyle name="20 % - Accent2 2 5" xfId="19"/>
    <cellStyle name="20 % - Accent3 2" xfId="20"/>
    <cellStyle name="20 % - Accent3 2 2" xfId="21"/>
    <cellStyle name="20 % - Accent3 2 2 2" xfId="22"/>
    <cellStyle name="20 % - Accent3 2 2 3" xfId="23"/>
    <cellStyle name="20 % - Accent3 2 3" xfId="24"/>
    <cellStyle name="20 % - Accent3 2 3 2" xfId="25"/>
    <cellStyle name="20 % - Accent3 2 3 3" xfId="26"/>
    <cellStyle name="20 % - Accent3 2 4" xfId="27"/>
    <cellStyle name="20 % - Accent3 2 5" xfId="28"/>
    <cellStyle name="20 % - Accent4 2" xfId="29"/>
    <cellStyle name="20 % - Accent4 2 2" xfId="30"/>
    <cellStyle name="20 % - Accent4 2 2 2" xfId="31"/>
    <cellStyle name="20 % - Accent4 2 2 3" xfId="32"/>
    <cellStyle name="20 % - Accent4 2 3" xfId="33"/>
    <cellStyle name="20 % - Accent4 2 3 2" xfId="34"/>
    <cellStyle name="20 % - Accent4 2 3 3" xfId="35"/>
    <cellStyle name="20 % - Accent4 2 4" xfId="36"/>
    <cellStyle name="20 % - Accent4 2 5" xfId="37"/>
    <cellStyle name="20 % - Accent5 2" xfId="38"/>
    <cellStyle name="20 % - Accent5 2 2" xfId="39"/>
    <cellStyle name="20 % - Accent5 2 2 2" xfId="40"/>
    <cellStyle name="20 % - Accent5 2 2 3" xfId="41"/>
    <cellStyle name="20 % - Accent5 2 3" xfId="42"/>
    <cellStyle name="20 % - Accent5 2 3 2" xfId="43"/>
    <cellStyle name="20 % - Accent5 2 3 3" xfId="44"/>
    <cellStyle name="20 % - Accent5 2 4" xfId="45"/>
    <cellStyle name="20 % - Accent5 2 5" xfId="46"/>
    <cellStyle name="20 % - Accent6 2" xfId="47"/>
    <cellStyle name="20 % - Accent6 2 2" xfId="48"/>
    <cellStyle name="20 % - Accent6 2 2 2" xfId="49"/>
    <cellStyle name="20 % - Accent6 2 2 3" xfId="50"/>
    <cellStyle name="20 % - Accent6 2 3" xfId="51"/>
    <cellStyle name="20 % - Accent6 2 3 2" xfId="52"/>
    <cellStyle name="20 % - Accent6 2 3 3" xfId="53"/>
    <cellStyle name="20 % - Accent6 2 4" xfId="54"/>
    <cellStyle name="20 % - Accent6 2 5" xfId="55"/>
    <cellStyle name="40 % - Accent1 2" xfId="56"/>
    <cellStyle name="40 % - Accent1 2 2" xfId="57"/>
    <cellStyle name="40 % - Accent1 2 2 2" xfId="58"/>
    <cellStyle name="40 % - Accent1 2 2 3" xfId="59"/>
    <cellStyle name="40 % - Accent1 2 3" xfId="60"/>
    <cellStyle name="40 % - Accent1 2 3 2" xfId="61"/>
    <cellStyle name="40 % - Accent1 2 3 3" xfId="62"/>
    <cellStyle name="40 % - Accent1 2 4" xfId="63"/>
    <cellStyle name="40 % - Accent1 2 5" xfId="64"/>
    <cellStyle name="40 % - Accent2 2" xfId="65"/>
    <cellStyle name="40 % - Accent2 2 2" xfId="66"/>
    <cellStyle name="40 % - Accent2 2 2 2" xfId="67"/>
    <cellStyle name="40 % - Accent2 2 2 3" xfId="68"/>
    <cellStyle name="40 % - Accent2 2 3" xfId="69"/>
    <cellStyle name="40 % - Accent2 2 3 2" xfId="70"/>
    <cellStyle name="40 % - Accent2 2 3 3" xfId="71"/>
    <cellStyle name="40 % - Accent2 2 4" xfId="72"/>
    <cellStyle name="40 % - Accent2 2 5" xfId="73"/>
    <cellStyle name="40 % - Accent3 2" xfId="74"/>
    <cellStyle name="40 % - Accent3 2 2" xfId="75"/>
    <cellStyle name="40 % - Accent3 2 2 2" xfId="76"/>
    <cellStyle name="40 % - Accent3 2 2 3" xfId="77"/>
    <cellStyle name="40 % - Accent3 2 3" xfId="78"/>
    <cellStyle name="40 % - Accent3 2 3 2" xfId="79"/>
    <cellStyle name="40 % - Accent3 2 3 3" xfId="80"/>
    <cellStyle name="40 % - Accent3 2 4" xfId="81"/>
    <cellStyle name="40 % - Accent3 2 5" xfId="82"/>
    <cellStyle name="40 % - Accent4 2" xfId="83"/>
    <cellStyle name="40 % - Accent4 2 2" xfId="84"/>
    <cellStyle name="40 % - Accent4 2 2 2" xfId="85"/>
    <cellStyle name="40 % - Accent4 2 2 3" xfId="86"/>
    <cellStyle name="40 % - Accent4 2 3" xfId="87"/>
    <cellStyle name="40 % - Accent4 2 3 2" xfId="88"/>
    <cellStyle name="40 % - Accent4 2 3 3" xfId="89"/>
    <cellStyle name="40 % - Accent4 2 4" xfId="90"/>
    <cellStyle name="40 % - Accent4 2 5" xfId="91"/>
    <cellStyle name="40 % - Accent5 2" xfId="92"/>
    <cellStyle name="40 % - Accent5 2 2" xfId="93"/>
    <cellStyle name="40 % - Accent5 2 2 2" xfId="94"/>
    <cellStyle name="40 % - Accent5 2 2 3" xfId="95"/>
    <cellStyle name="40 % - Accent5 2 3" xfId="96"/>
    <cellStyle name="40 % - Accent5 2 3 2" xfId="97"/>
    <cellStyle name="40 % - Accent5 2 3 3" xfId="98"/>
    <cellStyle name="40 % - Accent5 2 4" xfId="99"/>
    <cellStyle name="40 % - Accent5 2 5" xfId="100"/>
    <cellStyle name="40 % - Accent6 2" xfId="101"/>
    <cellStyle name="40 % - Accent6 2 2" xfId="102"/>
    <cellStyle name="40 % - Accent6 2 2 2" xfId="103"/>
    <cellStyle name="40 % - Accent6 2 2 3" xfId="104"/>
    <cellStyle name="40 % - Accent6 2 3" xfId="105"/>
    <cellStyle name="40 % - Accent6 2 3 2" xfId="106"/>
    <cellStyle name="40 % - Accent6 2 3 3" xfId="107"/>
    <cellStyle name="40 % - Accent6 2 4" xfId="108"/>
    <cellStyle name="40 % - Accent6 2 5" xfId="109"/>
    <cellStyle name="60 % - Accent1 2" xfId="110"/>
    <cellStyle name="60 % - Accent1 2 2" xfId="111"/>
    <cellStyle name="60 % - Accent1 2 3" xfId="112"/>
    <cellStyle name="60 % - Accent2 2" xfId="113"/>
    <cellStyle name="60 % - Accent2 2 2" xfId="114"/>
    <cellStyle name="60 % - Accent2 2 3" xfId="115"/>
    <cellStyle name="60 % - Accent3 2" xfId="116"/>
    <cellStyle name="60 % - Accent3 2 2" xfId="117"/>
    <cellStyle name="60 % - Accent3 2 3" xfId="118"/>
    <cellStyle name="60 % - Accent4 2" xfId="119"/>
    <cellStyle name="60 % - Accent4 2 2" xfId="120"/>
    <cellStyle name="60 % - Accent4 2 3" xfId="121"/>
    <cellStyle name="60 % - Accent5 2" xfId="122"/>
    <cellStyle name="60 % - Accent5 2 2" xfId="123"/>
    <cellStyle name="60 % - Accent5 2 3" xfId="124"/>
    <cellStyle name="60 % - Accent6 2" xfId="125"/>
    <cellStyle name="60 % - Accent6 2 2" xfId="126"/>
    <cellStyle name="60 % - Accent6 2 3" xfId="127"/>
    <cellStyle name="Accent1 2" xfId="128"/>
    <cellStyle name="Accent1 2 2" xfId="129"/>
    <cellStyle name="Accent1 2 3" xfId="130"/>
    <cellStyle name="Accent2 2" xfId="131"/>
    <cellStyle name="Accent2 2 2" xfId="132"/>
    <cellStyle name="Accent2 2 3" xfId="133"/>
    <cellStyle name="Accent3 2" xfId="134"/>
    <cellStyle name="Accent3 2 2" xfId="135"/>
    <cellStyle name="Accent3 2 3" xfId="136"/>
    <cellStyle name="Accent4 2" xfId="137"/>
    <cellStyle name="Accent4 2 2" xfId="138"/>
    <cellStyle name="Accent4 2 3" xfId="139"/>
    <cellStyle name="Accent5 2" xfId="140"/>
    <cellStyle name="Accent5 2 2" xfId="141"/>
    <cellStyle name="Accent5 2 3" xfId="142"/>
    <cellStyle name="Accent6 2" xfId="143"/>
    <cellStyle name="Accent6 2 2" xfId="144"/>
    <cellStyle name="Accent6 2 3" xfId="145"/>
    <cellStyle name="Avertissement 2" xfId="146"/>
    <cellStyle name="Calcul 2" xfId="147"/>
    <cellStyle name="Calcul 2 10" xfId="148"/>
    <cellStyle name="Calcul 2 10 2" xfId="149"/>
    <cellStyle name="Calcul 2 10 2 2" xfId="150"/>
    <cellStyle name="Calcul 2 10 3" xfId="151"/>
    <cellStyle name="Calcul 2 10 3 2" xfId="152"/>
    <cellStyle name="Calcul 2 10 4" xfId="153"/>
    <cellStyle name="Calcul 2 10 4 2" xfId="154"/>
    <cellStyle name="Calcul 2 10 5" xfId="155"/>
    <cellStyle name="Calcul 2 10 5 2" xfId="156"/>
    <cellStyle name="Calcul 2 10 6" xfId="157"/>
    <cellStyle name="Calcul 2 10 6 2" xfId="158"/>
    <cellStyle name="Calcul 2 10 7" xfId="159"/>
    <cellStyle name="Calcul 2 10 7 2" xfId="160"/>
    <cellStyle name="Calcul 2 10 8" xfId="161"/>
    <cellStyle name="Calcul 2 11" xfId="162"/>
    <cellStyle name="Calcul 2 11 2" xfId="163"/>
    <cellStyle name="Calcul 2 11 2 2" xfId="164"/>
    <cellStyle name="Calcul 2 11 3" xfId="165"/>
    <cellStyle name="Calcul 2 11 3 2" xfId="166"/>
    <cellStyle name="Calcul 2 11 4" xfId="167"/>
    <cellStyle name="Calcul 2 11 4 2" xfId="168"/>
    <cellStyle name="Calcul 2 11 5" xfId="169"/>
    <cellStyle name="Calcul 2 11 5 2" xfId="170"/>
    <cellStyle name="Calcul 2 11 6" xfId="171"/>
    <cellStyle name="Calcul 2 11 6 2" xfId="172"/>
    <cellStyle name="Calcul 2 11 7" xfId="173"/>
    <cellStyle name="Calcul 2 11 7 2" xfId="174"/>
    <cellStyle name="Calcul 2 11 8" xfId="175"/>
    <cellStyle name="Calcul 2 12" xfId="176"/>
    <cellStyle name="Calcul 2 12 2" xfId="177"/>
    <cellStyle name="Calcul 2 12 2 2" xfId="178"/>
    <cellStyle name="Calcul 2 12 3" xfId="179"/>
    <cellStyle name="Calcul 2 12 3 2" xfId="180"/>
    <cellStyle name="Calcul 2 12 4" xfId="181"/>
    <cellStyle name="Calcul 2 12 4 2" xfId="182"/>
    <cellStyle name="Calcul 2 12 5" xfId="183"/>
    <cellStyle name="Calcul 2 12 5 2" xfId="184"/>
    <cellStyle name="Calcul 2 12 6" xfId="185"/>
    <cellStyle name="Calcul 2 12 6 2" xfId="186"/>
    <cellStyle name="Calcul 2 12 7" xfId="187"/>
    <cellStyle name="Calcul 2 12 7 2" xfId="188"/>
    <cellStyle name="Calcul 2 12 8" xfId="189"/>
    <cellStyle name="Calcul 2 13" xfId="190"/>
    <cellStyle name="Calcul 2 13 2" xfId="191"/>
    <cellStyle name="Calcul 2 13 2 2" xfId="192"/>
    <cellStyle name="Calcul 2 13 3" xfId="193"/>
    <cellStyle name="Calcul 2 13 3 2" xfId="194"/>
    <cellStyle name="Calcul 2 13 4" xfId="195"/>
    <cellStyle name="Calcul 2 13 4 2" xfId="196"/>
    <cellStyle name="Calcul 2 13 5" xfId="197"/>
    <cellStyle name="Calcul 2 13 5 2" xfId="198"/>
    <cellStyle name="Calcul 2 13 6" xfId="199"/>
    <cellStyle name="Calcul 2 13 6 2" xfId="200"/>
    <cellStyle name="Calcul 2 13 7" xfId="201"/>
    <cellStyle name="Calcul 2 13 7 2" xfId="202"/>
    <cellStyle name="Calcul 2 13 8" xfId="203"/>
    <cellStyle name="Calcul 2 14" xfId="204"/>
    <cellStyle name="Calcul 2 14 2" xfId="205"/>
    <cellStyle name="Calcul 2 14 2 2" xfId="206"/>
    <cellStyle name="Calcul 2 14 3" xfId="207"/>
    <cellStyle name="Calcul 2 14 3 2" xfId="208"/>
    <cellStyle name="Calcul 2 14 4" xfId="209"/>
    <cellStyle name="Calcul 2 14 4 2" xfId="210"/>
    <cellStyle name="Calcul 2 14 5" xfId="211"/>
    <cellStyle name="Calcul 2 14 5 2" xfId="212"/>
    <cellStyle name="Calcul 2 14 6" xfId="213"/>
    <cellStyle name="Calcul 2 14 6 2" xfId="214"/>
    <cellStyle name="Calcul 2 14 7" xfId="215"/>
    <cellStyle name="Calcul 2 14 7 2" xfId="216"/>
    <cellStyle name="Calcul 2 14 8" xfId="217"/>
    <cellStyle name="Calcul 2 15" xfId="218"/>
    <cellStyle name="Calcul 2 15 2" xfId="219"/>
    <cellStyle name="Calcul 2 15 2 2" xfId="220"/>
    <cellStyle name="Calcul 2 15 3" xfId="221"/>
    <cellStyle name="Calcul 2 15 3 2" xfId="222"/>
    <cellStyle name="Calcul 2 15 4" xfId="223"/>
    <cellStyle name="Calcul 2 15 4 2" xfId="224"/>
    <cellStyle name="Calcul 2 15 5" xfId="225"/>
    <cellStyle name="Calcul 2 15 5 2" xfId="226"/>
    <cellStyle name="Calcul 2 15 6" xfId="227"/>
    <cellStyle name="Calcul 2 15 6 2" xfId="228"/>
    <cellStyle name="Calcul 2 15 7" xfId="229"/>
    <cellStyle name="Calcul 2 15 7 2" xfId="230"/>
    <cellStyle name="Calcul 2 15 8" xfId="231"/>
    <cellStyle name="Calcul 2 16" xfId="232"/>
    <cellStyle name="Calcul 2 16 2" xfId="233"/>
    <cellStyle name="Calcul 2 16 2 2" xfId="234"/>
    <cellStyle name="Calcul 2 16 3" xfId="235"/>
    <cellStyle name="Calcul 2 16 3 2" xfId="236"/>
    <cellStyle name="Calcul 2 16 4" xfId="237"/>
    <cellStyle name="Calcul 2 16 4 2" xfId="238"/>
    <cellStyle name="Calcul 2 16 5" xfId="239"/>
    <cellStyle name="Calcul 2 16 5 2" xfId="240"/>
    <cellStyle name="Calcul 2 16 6" xfId="241"/>
    <cellStyle name="Calcul 2 16 6 2" xfId="242"/>
    <cellStyle name="Calcul 2 16 7" xfId="243"/>
    <cellStyle name="Calcul 2 16 7 2" xfId="244"/>
    <cellStyle name="Calcul 2 16 8" xfId="245"/>
    <cellStyle name="Calcul 2 17" xfId="246"/>
    <cellStyle name="Calcul 2 17 2" xfId="247"/>
    <cellStyle name="Calcul 2 17 2 2" xfId="248"/>
    <cellStyle name="Calcul 2 17 3" xfId="249"/>
    <cellStyle name="Calcul 2 17 3 2" xfId="250"/>
    <cellStyle name="Calcul 2 17 4" xfId="251"/>
    <cellStyle name="Calcul 2 17 4 2" xfId="252"/>
    <cellStyle name="Calcul 2 17 5" xfId="253"/>
    <cellStyle name="Calcul 2 17 5 2" xfId="254"/>
    <cellStyle name="Calcul 2 17 6" xfId="255"/>
    <cellStyle name="Calcul 2 17 6 2" xfId="256"/>
    <cellStyle name="Calcul 2 17 7" xfId="257"/>
    <cellStyle name="Calcul 2 17 7 2" xfId="258"/>
    <cellStyle name="Calcul 2 17 8" xfId="259"/>
    <cellStyle name="Calcul 2 18" xfId="260"/>
    <cellStyle name="Calcul 2 18 2" xfId="261"/>
    <cellStyle name="Calcul 2 19" xfId="262"/>
    <cellStyle name="Calcul 2 2" xfId="263"/>
    <cellStyle name="Calcul 2 2 10" xfId="264"/>
    <cellStyle name="Calcul 2 2 10 2" xfId="265"/>
    <cellStyle name="Calcul 2 2 10 2 2" xfId="266"/>
    <cellStyle name="Calcul 2 2 10 3" xfId="267"/>
    <cellStyle name="Calcul 2 2 10 3 2" xfId="268"/>
    <cellStyle name="Calcul 2 2 10 4" xfId="269"/>
    <cellStyle name="Calcul 2 2 10 4 2" xfId="270"/>
    <cellStyle name="Calcul 2 2 10 5" xfId="271"/>
    <cellStyle name="Calcul 2 2 10 5 2" xfId="272"/>
    <cellStyle name="Calcul 2 2 10 6" xfId="273"/>
    <cellStyle name="Calcul 2 2 10 6 2" xfId="274"/>
    <cellStyle name="Calcul 2 2 10 7" xfId="275"/>
    <cellStyle name="Calcul 2 2 10 7 2" xfId="276"/>
    <cellStyle name="Calcul 2 2 10 8" xfId="277"/>
    <cellStyle name="Calcul 2 2 11" xfId="278"/>
    <cellStyle name="Calcul 2 2 11 2" xfId="279"/>
    <cellStyle name="Calcul 2 2 11 2 2" xfId="280"/>
    <cellStyle name="Calcul 2 2 11 3" xfId="281"/>
    <cellStyle name="Calcul 2 2 11 3 2" xfId="282"/>
    <cellStyle name="Calcul 2 2 11 4" xfId="283"/>
    <cellStyle name="Calcul 2 2 11 4 2" xfId="284"/>
    <cellStyle name="Calcul 2 2 11 5" xfId="285"/>
    <cellStyle name="Calcul 2 2 11 5 2" xfId="286"/>
    <cellStyle name="Calcul 2 2 11 6" xfId="287"/>
    <cellStyle name="Calcul 2 2 11 6 2" xfId="288"/>
    <cellStyle name="Calcul 2 2 11 7" xfId="289"/>
    <cellStyle name="Calcul 2 2 11 7 2" xfId="290"/>
    <cellStyle name="Calcul 2 2 11 8" xfId="291"/>
    <cellStyle name="Calcul 2 2 12" xfId="292"/>
    <cellStyle name="Calcul 2 2 12 2" xfId="293"/>
    <cellStyle name="Calcul 2 2 12 2 2" xfId="294"/>
    <cellStyle name="Calcul 2 2 12 3" xfId="295"/>
    <cellStyle name="Calcul 2 2 12 3 2" xfId="296"/>
    <cellStyle name="Calcul 2 2 12 4" xfId="297"/>
    <cellStyle name="Calcul 2 2 12 4 2" xfId="298"/>
    <cellStyle name="Calcul 2 2 12 5" xfId="299"/>
    <cellStyle name="Calcul 2 2 12 5 2" xfId="300"/>
    <cellStyle name="Calcul 2 2 12 6" xfId="301"/>
    <cellStyle name="Calcul 2 2 12 6 2" xfId="302"/>
    <cellStyle name="Calcul 2 2 12 7" xfId="303"/>
    <cellStyle name="Calcul 2 2 12 7 2" xfId="304"/>
    <cellStyle name="Calcul 2 2 12 8" xfId="305"/>
    <cellStyle name="Calcul 2 2 13" xfId="306"/>
    <cellStyle name="Calcul 2 2 13 2" xfId="307"/>
    <cellStyle name="Calcul 2 2 13 2 2" xfId="308"/>
    <cellStyle name="Calcul 2 2 13 3" xfId="309"/>
    <cellStyle name="Calcul 2 2 13 3 2" xfId="310"/>
    <cellStyle name="Calcul 2 2 13 4" xfId="311"/>
    <cellStyle name="Calcul 2 2 13 4 2" xfId="312"/>
    <cellStyle name="Calcul 2 2 13 5" xfId="313"/>
    <cellStyle name="Calcul 2 2 13 5 2" xfId="314"/>
    <cellStyle name="Calcul 2 2 13 6" xfId="315"/>
    <cellStyle name="Calcul 2 2 13 6 2" xfId="316"/>
    <cellStyle name="Calcul 2 2 13 7" xfId="317"/>
    <cellStyle name="Calcul 2 2 13 7 2" xfId="318"/>
    <cellStyle name="Calcul 2 2 13 8" xfId="319"/>
    <cellStyle name="Calcul 2 2 14" xfId="320"/>
    <cellStyle name="Calcul 2 2 14 2" xfId="321"/>
    <cellStyle name="Calcul 2 2 14 2 2" xfId="322"/>
    <cellStyle name="Calcul 2 2 14 3" xfId="323"/>
    <cellStyle name="Calcul 2 2 14 3 2" xfId="324"/>
    <cellStyle name="Calcul 2 2 14 4" xfId="325"/>
    <cellStyle name="Calcul 2 2 14 4 2" xfId="326"/>
    <cellStyle name="Calcul 2 2 14 5" xfId="327"/>
    <cellStyle name="Calcul 2 2 14 5 2" xfId="328"/>
    <cellStyle name="Calcul 2 2 14 6" xfId="329"/>
    <cellStyle name="Calcul 2 2 14 6 2" xfId="330"/>
    <cellStyle name="Calcul 2 2 14 7" xfId="331"/>
    <cellStyle name="Calcul 2 2 14 7 2" xfId="332"/>
    <cellStyle name="Calcul 2 2 14 8" xfId="333"/>
    <cellStyle name="Calcul 2 2 15" xfId="334"/>
    <cellStyle name="Calcul 2 2 15 2" xfId="335"/>
    <cellStyle name="Calcul 2 2 15 2 2" xfId="336"/>
    <cellStyle name="Calcul 2 2 15 3" xfId="337"/>
    <cellStyle name="Calcul 2 2 15 3 2" xfId="338"/>
    <cellStyle name="Calcul 2 2 15 4" xfId="339"/>
    <cellStyle name="Calcul 2 2 15 4 2" xfId="340"/>
    <cellStyle name="Calcul 2 2 15 5" xfId="341"/>
    <cellStyle name="Calcul 2 2 15 5 2" xfId="342"/>
    <cellStyle name="Calcul 2 2 15 6" xfId="343"/>
    <cellStyle name="Calcul 2 2 15 6 2" xfId="344"/>
    <cellStyle name="Calcul 2 2 15 7" xfId="345"/>
    <cellStyle name="Calcul 2 2 15 7 2" xfId="346"/>
    <cellStyle name="Calcul 2 2 15 8" xfId="347"/>
    <cellStyle name="Calcul 2 2 16" xfId="348"/>
    <cellStyle name="Calcul 2 2 16 2" xfId="349"/>
    <cellStyle name="Calcul 2 2 17" xfId="350"/>
    <cellStyle name="Calcul 2 2 2" xfId="351"/>
    <cellStyle name="Calcul 2 2 2 10" xfId="352"/>
    <cellStyle name="Calcul 2 2 2 10 2" xfId="353"/>
    <cellStyle name="Calcul 2 2 2 10 2 2" xfId="354"/>
    <cellStyle name="Calcul 2 2 2 10 3" xfId="355"/>
    <cellStyle name="Calcul 2 2 2 10 3 2" xfId="356"/>
    <cellStyle name="Calcul 2 2 2 10 4" xfId="357"/>
    <cellStyle name="Calcul 2 2 2 10 4 2" xfId="358"/>
    <cellStyle name="Calcul 2 2 2 10 5" xfId="359"/>
    <cellStyle name="Calcul 2 2 2 10 5 2" xfId="360"/>
    <cellStyle name="Calcul 2 2 2 10 6" xfId="361"/>
    <cellStyle name="Calcul 2 2 2 10 6 2" xfId="362"/>
    <cellStyle name="Calcul 2 2 2 10 7" xfId="363"/>
    <cellStyle name="Calcul 2 2 2 10 7 2" xfId="364"/>
    <cellStyle name="Calcul 2 2 2 10 8" xfId="365"/>
    <cellStyle name="Calcul 2 2 2 11" xfId="366"/>
    <cellStyle name="Calcul 2 2 2 11 2" xfId="367"/>
    <cellStyle name="Calcul 2 2 2 11 2 2" xfId="368"/>
    <cellStyle name="Calcul 2 2 2 11 3" xfId="369"/>
    <cellStyle name="Calcul 2 2 2 11 3 2" xfId="370"/>
    <cellStyle name="Calcul 2 2 2 11 4" xfId="371"/>
    <cellStyle name="Calcul 2 2 2 11 4 2" xfId="372"/>
    <cellStyle name="Calcul 2 2 2 11 5" xfId="373"/>
    <cellStyle name="Calcul 2 2 2 11 5 2" xfId="374"/>
    <cellStyle name="Calcul 2 2 2 11 6" xfId="375"/>
    <cellStyle name="Calcul 2 2 2 11 6 2" xfId="376"/>
    <cellStyle name="Calcul 2 2 2 11 7" xfId="377"/>
    <cellStyle name="Calcul 2 2 2 11 7 2" xfId="378"/>
    <cellStyle name="Calcul 2 2 2 11 8" xfId="379"/>
    <cellStyle name="Calcul 2 2 2 12" xfId="380"/>
    <cellStyle name="Calcul 2 2 2 12 2" xfId="381"/>
    <cellStyle name="Calcul 2 2 2 12 2 2" xfId="382"/>
    <cellStyle name="Calcul 2 2 2 12 3" xfId="383"/>
    <cellStyle name="Calcul 2 2 2 12 3 2" xfId="384"/>
    <cellStyle name="Calcul 2 2 2 12 4" xfId="385"/>
    <cellStyle name="Calcul 2 2 2 12 4 2" xfId="386"/>
    <cellStyle name="Calcul 2 2 2 12 5" xfId="387"/>
    <cellStyle name="Calcul 2 2 2 12 5 2" xfId="388"/>
    <cellStyle name="Calcul 2 2 2 12 6" xfId="389"/>
    <cellStyle name="Calcul 2 2 2 12 6 2" xfId="390"/>
    <cellStyle name="Calcul 2 2 2 12 7" xfId="391"/>
    <cellStyle name="Calcul 2 2 2 12 7 2" xfId="392"/>
    <cellStyle name="Calcul 2 2 2 12 8" xfId="393"/>
    <cellStyle name="Calcul 2 2 2 13" xfId="394"/>
    <cellStyle name="Calcul 2 2 2 13 2" xfId="395"/>
    <cellStyle name="Calcul 2 2 2 13 2 2" xfId="396"/>
    <cellStyle name="Calcul 2 2 2 13 3" xfId="397"/>
    <cellStyle name="Calcul 2 2 2 13 3 2" xfId="398"/>
    <cellStyle name="Calcul 2 2 2 13 4" xfId="399"/>
    <cellStyle name="Calcul 2 2 2 13 4 2" xfId="400"/>
    <cellStyle name="Calcul 2 2 2 13 5" xfId="401"/>
    <cellStyle name="Calcul 2 2 2 13 5 2" xfId="402"/>
    <cellStyle name="Calcul 2 2 2 13 6" xfId="403"/>
    <cellStyle name="Calcul 2 2 2 13 6 2" xfId="404"/>
    <cellStyle name="Calcul 2 2 2 13 7" xfId="405"/>
    <cellStyle name="Calcul 2 2 2 13 7 2" xfId="406"/>
    <cellStyle name="Calcul 2 2 2 13 8" xfId="407"/>
    <cellStyle name="Calcul 2 2 2 14" xfId="408"/>
    <cellStyle name="Calcul 2 2 2 14 2" xfId="409"/>
    <cellStyle name="Calcul 2 2 2 15" xfId="410"/>
    <cellStyle name="Calcul 2 2 2 2" xfId="411"/>
    <cellStyle name="Calcul 2 2 2 2 2" xfId="412"/>
    <cellStyle name="Calcul 2 2 2 2 2 2" xfId="413"/>
    <cellStyle name="Calcul 2 2 2 2 3" xfId="414"/>
    <cellStyle name="Calcul 2 2 2 2 3 2" xfId="415"/>
    <cellStyle name="Calcul 2 2 2 2 4" xfId="416"/>
    <cellStyle name="Calcul 2 2 2 2 4 2" xfId="417"/>
    <cellStyle name="Calcul 2 2 2 2 5" xfId="418"/>
    <cellStyle name="Calcul 2 2 2 2 5 2" xfId="419"/>
    <cellStyle name="Calcul 2 2 2 2 6" xfId="420"/>
    <cellStyle name="Calcul 2 2 2 2 6 2" xfId="421"/>
    <cellStyle name="Calcul 2 2 2 2 7" xfId="422"/>
    <cellStyle name="Calcul 2 2 2 2 7 2" xfId="423"/>
    <cellStyle name="Calcul 2 2 2 2 8" xfId="424"/>
    <cellStyle name="Calcul 2 2 2 3" xfId="425"/>
    <cellStyle name="Calcul 2 2 2 3 2" xfId="426"/>
    <cellStyle name="Calcul 2 2 2 3 2 2" xfId="427"/>
    <cellStyle name="Calcul 2 2 2 3 3" xfId="428"/>
    <cellStyle name="Calcul 2 2 2 3 3 2" xfId="429"/>
    <cellStyle name="Calcul 2 2 2 3 4" xfId="430"/>
    <cellStyle name="Calcul 2 2 2 3 4 2" xfId="431"/>
    <cellStyle name="Calcul 2 2 2 3 5" xfId="432"/>
    <cellStyle name="Calcul 2 2 2 3 5 2" xfId="433"/>
    <cellStyle name="Calcul 2 2 2 3 6" xfId="434"/>
    <cellStyle name="Calcul 2 2 2 3 6 2" xfId="435"/>
    <cellStyle name="Calcul 2 2 2 3 7" xfId="436"/>
    <cellStyle name="Calcul 2 2 2 3 7 2" xfId="437"/>
    <cellStyle name="Calcul 2 2 2 3 8" xfId="438"/>
    <cellStyle name="Calcul 2 2 2 4" xfId="439"/>
    <cellStyle name="Calcul 2 2 2 4 2" xfId="440"/>
    <cellStyle name="Calcul 2 2 2 4 2 2" xfId="441"/>
    <cellStyle name="Calcul 2 2 2 4 3" xfId="442"/>
    <cellStyle name="Calcul 2 2 2 4 3 2" xfId="443"/>
    <cellStyle name="Calcul 2 2 2 4 4" xfId="444"/>
    <cellStyle name="Calcul 2 2 2 4 4 2" xfId="445"/>
    <cellStyle name="Calcul 2 2 2 4 5" xfId="446"/>
    <cellStyle name="Calcul 2 2 2 4 5 2" xfId="447"/>
    <cellStyle name="Calcul 2 2 2 4 6" xfId="448"/>
    <cellStyle name="Calcul 2 2 2 4 6 2" xfId="449"/>
    <cellStyle name="Calcul 2 2 2 4 7" xfId="450"/>
    <cellStyle name="Calcul 2 2 2 4 7 2" xfId="451"/>
    <cellStyle name="Calcul 2 2 2 4 8" xfId="452"/>
    <cellStyle name="Calcul 2 2 2 5" xfId="453"/>
    <cellStyle name="Calcul 2 2 2 5 2" xfId="454"/>
    <cellStyle name="Calcul 2 2 2 5 2 2" xfId="455"/>
    <cellStyle name="Calcul 2 2 2 5 3" xfId="456"/>
    <cellStyle name="Calcul 2 2 2 5 3 2" xfId="457"/>
    <cellStyle name="Calcul 2 2 2 5 4" xfId="458"/>
    <cellStyle name="Calcul 2 2 2 5 4 2" xfId="459"/>
    <cellStyle name="Calcul 2 2 2 5 5" xfId="460"/>
    <cellStyle name="Calcul 2 2 2 5 5 2" xfId="461"/>
    <cellStyle name="Calcul 2 2 2 5 6" xfId="462"/>
    <cellStyle name="Calcul 2 2 2 5 6 2" xfId="463"/>
    <cellStyle name="Calcul 2 2 2 5 7" xfId="464"/>
    <cellStyle name="Calcul 2 2 2 5 7 2" xfId="465"/>
    <cellStyle name="Calcul 2 2 2 5 8" xfId="466"/>
    <cellStyle name="Calcul 2 2 2 6" xfId="467"/>
    <cellStyle name="Calcul 2 2 2 6 2" xfId="468"/>
    <cellStyle name="Calcul 2 2 2 6 2 2" xfId="469"/>
    <cellStyle name="Calcul 2 2 2 6 3" xfId="470"/>
    <cellStyle name="Calcul 2 2 2 6 3 2" xfId="471"/>
    <cellStyle name="Calcul 2 2 2 6 4" xfId="472"/>
    <cellStyle name="Calcul 2 2 2 6 4 2" xfId="473"/>
    <cellStyle name="Calcul 2 2 2 6 5" xfId="474"/>
    <cellStyle name="Calcul 2 2 2 6 5 2" xfId="475"/>
    <cellStyle name="Calcul 2 2 2 6 6" xfId="476"/>
    <cellStyle name="Calcul 2 2 2 6 6 2" xfId="477"/>
    <cellStyle name="Calcul 2 2 2 6 7" xfId="478"/>
    <cellStyle name="Calcul 2 2 2 6 7 2" xfId="479"/>
    <cellStyle name="Calcul 2 2 2 6 8" xfId="480"/>
    <cellStyle name="Calcul 2 2 2 7" xfId="481"/>
    <cellStyle name="Calcul 2 2 2 7 2" xfId="482"/>
    <cellStyle name="Calcul 2 2 2 7 2 2" xfId="483"/>
    <cellStyle name="Calcul 2 2 2 7 3" xfId="484"/>
    <cellStyle name="Calcul 2 2 2 7 3 2" xfId="485"/>
    <cellStyle name="Calcul 2 2 2 7 4" xfId="486"/>
    <cellStyle name="Calcul 2 2 2 7 4 2" xfId="487"/>
    <cellStyle name="Calcul 2 2 2 7 5" xfId="488"/>
    <cellStyle name="Calcul 2 2 2 7 5 2" xfId="489"/>
    <cellStyle name="Calcul 2 2 2 7 6" xfId="490"/>
    <cellStyle name="Calcul 2 2 2 7 6 2" xfId="491"/>
    <cellStyle name="Calcul 2 2 2 7 7" xfId="492"/>
    <cellStyle name="Calcul 2 2 2 7 7 2" xfId="493"/>
    <cellStyle name="Calcul 2 2 2 7 8" xfId="494"/>
    <cellStyle name="Calcul 2 2 2 8" xfId="495"/>
    <cellStyle name="Calcul 2 2 2 8 2" xfId="496"/>
    <cellStyle name="Calcul 2 2 2 8 2 2" xfId="497"/>
    <cellStyle name="Calcul 2 2 2 8 3" xfId="498"/>
    <cellStyle name="Calcul 2 2 2 8 3 2" xfId="499"/>
    <cellStyle name="Calcul 2 2 2 8 4" xfId="500"/>
    <cellStyle name="Calcul 2 2 2 8 4 2" xfId="501"/>
    <cellStyle name="Calcul 2 2 2 8 5" xfId="502"/>
    <cellStyle name="Calcul 2 2 2 8 5 2" xfId="503"/>
    <cellStyle name="Calcul 2 2 2 8 6" xfId="504"/>
    <cellStyle name="Calcul 2 2 2 8 6 2" xfId="505"/>
    <cellStyle name="Calcul 2 2 2 8 7" xfId="506"/>
    <cellStyle name="Calcul 2 2 2 8 7 2" xfId="507"/>
    <cellStyle name="Calcul 2 2 2 8 8" xfId="508"/>
    <cellStyle name="Calcul 2 2 2 9" xfId="509"/>
    <cellStyle name="Calcul 2 2 2 9 2" xfId="510"/>
    <cellStyle name="Calcul 2 2 2 9 2 2" xfId="511"/>
    <cellStyle name="Calcul 2 2 2 9 3" xfId="512"/>
    <cellStyle name="Calcul 2 2 2 9 3 2" xfId="513"/>
    <cellStyle name="Calcul 2 2 2 9 4" xfId="514"/>
    <cellStyle name="Calcul 2 2 2 9 4 2" xfId="515"/>
    <cellStyle name="Calcul 2 2 2 9 5" xfId="516"/>
    <cellStyle name="Calcul 2 2 2 9 5 2" xfId="517"/>
    <cellStyle name="Calcul 2 2 2 9 6" xfId="518"/>
    <cellStyle name="Calcul 2 2 2 9 6 2" xfId="519"/>
    <cellStyle name="Calcul 2 2 2 9 7" xfId="520"/>
    <cellStyle name="Calcul 2 2 2 9 7 2" xfId="521"/>
    <cellStyle name="Calcul 2 2 2 9 8" xfId="522"/>
    <cellStyle name="Calcul 2 2 3" xfId="523"/>
    <cellStyle name="Calcul 2 2 3 10" xfId="524"/>
    <cellStyle name="Calcul 2 2 3 10 2" xfId="525"/>
    <cellStyle name="Calcul 2 2 3 10 2 2" xfId="526"/>
    <cellStyle name="Calcul 2 2 3 10 3" xfId="527"/>
    <cellStyle name="Calcul 2 2 3 10 3 2" xfId="528"/>
    <cellStyle name="Calcul 2 2 3 10 4" xfId="529"/>
    <cellStyle name="Calcul 2 2 3 10 4 2" xfId="530"/>
    <cellStyle name="Calcul 2 2 3 10 5" xfId="531"/>
    <cellStyle name="Calcul 2 2 3 10 5 2" xfId="532"/>
    <cellStyle name="Calcul 2 2 3 10 6" xfId="533"/>
    <cellStyle name="Calcul 2 2 3 10 6 2" xfId="534"/>
    <cellStyle name="Calcul 2 2 3 10 7" xfId="535"/>
    <cellStyle name="Calcul 2 2 3 10 7 2" xfId="536"/>
    <cellStyle name="Calcul 2 2 3 10 8" xfId="537"/>
    <cellStyle name="Calcul 2 2 3 11" xfId="538"/>
    <cellStyle name="Calcul 2 2 3 11 2" xfId="539"/>
    <cellStyle name="Calcul 2 2 3 11 2 2" xfId="540"/>
    <cellStyle name="Calcul 2 2 3 11 3" xfId="541"/>
    <cellStyle name="Calcul 2 2 3 11 3 2" xfId="542"/>
    <cellStyle name="Calcul 2 2 3 11 4" xfId="543"/>
    <cellStyle name="Calcul 2 2 3 11 4 2" xfId="544"/>
    <cellStyle name="Calcul 2 2 3 11 5" xfId="545"/>
    <cellStyle name="Calcul 2 2 3 11 5 2" xfId="546"/>
    <cellStyle name="Calcul 2 2 3 11 6" xfId="547"/>
    <cellStyle name="Calcul 2 2 3 11 6 2" xfId="548"/>
    <cellStyle name="Calcul 2 2 3 11 7" xfId="549"/>
    <cellStyle name="Calcul 2 2 3 11 7 2" xfId="550"/>
    <cellStyle name="Calcul 2 2 3 11 8" xfId="551"/>
    <cellStyle name="Calcul 2 2 3 12" xfId="552"/>
    <cellStyle name="Calcul 2 2 3 12 2" xfId="553"/>
    <cellStyle name="Calcul 2 2 3 12 2 2" xfId="554"/>
    <cellStyle name="Calcul 2 2 3 12 3" xfId="555"/>
    <cellStyle name="Calcul 2 2 3 12 3 2" xfId="556"/>
    <cellStyle name="Calcul 2 2 3 12 4" xfId="557"/>
    <cellStyle name="Calcul 2 2 3 12 4 2" xfId="558"/>
    <cellStyle name="Calcul 2 2 3 12 5" xfId="559"/>
    <cellStyle name="Calcul 2 2 3 12 5 2" xfId="560"/>
    <cellStyle name="Calcul 2 2 3 12 6" xfId="561"/>
    <cellStyle name="Calcul 2 2 3 12 6 2" xfId="562"/>
    <cellStyle name="Calcul 2 2 3 12 7" xfId="563"/>
    <cellStyle name="Calcul 2 2 3 12 7 2" xfId="564"/>
    <cellStyle name="Calcul 2 2 3 12 8" xfId="565"/>
    <cellStyle name="Calcul 2 2 3 13" xfId="566"/>
    <cellStyle name="Calcul 2 2 3 13 2" xfId="567"/>
    <cellStyle name="Calcul 2 2 3 13 2 2" xfId="568"/>
    <cellStyle name="Calcul 2 2 3 13 3" xfId="569"/>
    <cellStyle name="Calcul 2 2 3 13 3 2" xfId="570"/>
    <cellStyle name="Calcul 2 2 3 13 4" xfId="571"/>
    <cellStyle name="Calcul 2 2 3 13 4 2" xfId="572"/>
    <cellStyle name="Calcul 2 2 3 13 5" xfId="573"/>
    <cellStyle name="Calcul 2 2 3 13 5 2" xfId="574"/>
    <cellStyle name="Calcul 2 2 3 13 6" xfId="575"/>
    <cellStyle name="Calcul 2 2 3 13 6 2" xfId="576"/>
    <cellStyle name="Calcul 2 2 3 13 7" xfId="577"/>
    <cellStyle name="Calcul 2 2 3 13 7 2" xfId="578"/>
    <cellStyle name="Calcul 2 2 3 13 8" xfId="579"/>
    <cellStyle name="Calcul 2 2 3 14" xfId="580"/>
    <cellStyle name="Calcul 2 2 3 14 2" xfId="581"/>
    <cellStyle name="Calcul 2 2 3 15" xfId="582"/>
    <cellStyle name="Calcul 2 2 3 2" xfId="583"/>
    <cellStyle name="Calcul 2 2 3 2 2" xfId="584"/>
    <cellStyle name="Calcul 2 2 3 2 2 2" xfId="585"/>
    <cellStyle name="Calcul 2 2 3 2 3" xfId="586"/>
    <cellStyle name="Calcul 2 2 3 2 3 2" xfId="587"/>
    <cellStyle name="Calcul 2 2 3 2 4" xfId="588"/>
    <cellStyle name="Calcul 2 2 3 2 4 2" xfId="589"/>
    <cellStyle name="Calcul 2 2 3 2 5" xfId="590"/>
    <cellStyle name="Calcul 2 2 3 2 5 2" xfId="591"/>
    <cellStyle name="Calcul 2 2 3 2 6" xfId="592"/>
    <cellStyle name="Calcul 2 2 3 2 6 2" xfId="593"/>
    <cellStyle name="Calcul 2 2 3 2 7" xfId="594"/>
    <cellStyle name="Calcul 2 2 3 2 7 2" xfId="595"/>
    <cellStyle name="Calcul 2 2 3 2 8" xfId="596"/>
    <cellStyle name="Calcul 2 2 3 3" xfId="597"/>
    <cellStyle name="Calcul 2 2 3 3 2" xfId="598"/>
    <cellStyle name="Calcul 2 2 3 3 2 2" xfId="599"/>
    <cellStyle name="Calcul 2 2 3 3 3" xfId="600"/>
    <cellStyle name="Calcul 2 2 3 3 3 2" xfId="601"/>
    <cellStyle name="Calcul 2 2 3 3 4" xfId="602"/>
    <cellStyle name="Calcul 2 2 3 3 4 2" xfId="603"/>
    <cellStyle name="Calcul 2 2 3 3 5" xfId="604"/>
    <cellStyle name="Calcul 2 2 3 3 5 2" xfId="605"/>
    <cellStyle name="Calcul 2 2 3 3 6" xfId="606"/>
    <cellStyle name="Calcul 2 2 3 3 6 2" xfId="607"/>
    <cellStyle name="Calcul 2 2 3 3 7" xfId="608"/>
    <cellStyle name="Calcul 2 2 3 3 7 2" xfId="609"/>
    <cellStyle name="Calcul 2 2 3 3 8" xfId="610"/>
    <cellStyle name="Calcul 2 2 3 4" xfId="611"/>
    <cellStyle name="Calcul 2 2 3 4 2" xfId="612"/>
    <cellStyle name="Calcul 2 2 3 4 2 2" xfId="613"/>
    <cellStyle name="Calcul 2 2 3 4 3" xfId="614"/>
    <cellStyle name="Calcul 2 2 3 4 3 2" xfId="615"/>
    <cellStyle name="Calcul 2 2 3 4 4" xfId="616"/>
    <cellStyle name="Calcul 2 2 3 4 4 2" xfId="617"/>
    <cellStyle name="Calcul 2 2 3 4 5" xfId="618"/>
    <cellStyle name="Calcul 2 2 3 4 5 2" xfId="619"/>
    <cellStyle name="Calcul 2 2 3 4 6" xfId="620"/>
    <cellStyle name="Calcul 2 2 3 4 6 2" xfId="621"/>
    <cellStyle name="Calcul 2 2 3 4 7" xfId="622"/>
    <cellStyle name="Calcul 2 2 3 4 7 2" xfId="623"/>
    <cellStyle name="Calcul 2 2 3 4 8" xfId="624"/>
    <cellStyle name="Calcul 2 2 3 5" xfId="625"/>
    <cellStyle name="Calcul 2 2 3 5 2" xfId="626"/>
    <cellStyle name="Calcul 2 2 3 5 2 2" xfId="627"/>
    <cellStyle name="Calcul 2 2 3 5 3" xfId="628"/>
    <cellStyle name="Calcul 2 2 3 5 3 2" xfId="629"/>
    <cellStyle name="Calcul 2 2 3 5 4" xfId="630"/>
    <cellStyle name="Calcul 2 2 3 5 4 2" xfId="631"/>
    <cellStyle name="Calcul 2 2 3 5 5" xfId="632"/>
    <cellStyle name="Calcul 2 2 3 5 5 2" xfId="633"/>
    <cellStyle name="Calcul 2 2 3 5 6" xfId="634"/>
    <cellStyle name="Calcul 2 2 3 5 6 2" xfId="635"/>
    <cellStyle name="Calcul 2 2 3 5 7" xfId="636"/>
    <cellStyle name="Calcul 2 2 3 5 7 2" xfId="637"/>
    <cellStyle name="Calcul 2 2 3 5 8" xfId="638"/>
    <cellStyle name="Calcul 2 2 3 6" xfId="639"/>
    <cellStyle name="Calcul 2 2 3 6 2" xfId="640"/>
    <cellStyle name="Calcul 2 2 3 6 2 2" xfId="641"/>
    <cellStyle name="Calcul 2 2 3 6 3" xfId="642"/>
    <cellStyle name="Calcul 2 2 3 6 3 2" xfId="643"/>
    <cellStyle name="Calcul 2 2 3 6 4" xfId="644"/>
    <cellStyle name="Calcul 2 2 3 6 4 2" xfId="645"/>
    <cellStyle name="Calcul 2 2 3 6 5" xfId="646"/>
    <cellStyle name="Calcul 2 2 3 6 5 2" xfId="647"/>
    <cellStyle name="Calcul 2 2 3 6 6" xfId="648"/>
    <cellStyle name="Calcul 2 2 3 6 6 2" xfId="649"/>
    <cellStyle name="Calcul 2 2 3 6 7" xfId="650"/>
    <cellStyle name="Calcul 2 2 3 6 7 2" xfId="651"/>
    <cellStyle name="Calcul 2 2 3 6 8" xfId="652"/>
    <cellStyle name="Calcul 2 2 3 7" xfId="653"/>
    <cellStyle name="Calcul 2 2 3 7 2" xfId="654"/>
    <cellStyle name="Calcul 2 2 3 7 2 2" xfId="655"/>
    <cellStyle name="Calcul 2 2 3 7 3" xfId="656"/>
    <cellStyle name="Calcul 2 2 3 7 3 2" xfId="657"/>
    <cellStyle name="Calcul 2 2 3 7 4" xfId="658"/>
    <cellStyle name="Calcul 2 2 3 7 4 2" xfId="659"/>
    <cellStyle name="Calcul 2 2 3 7 5" xfId="660"/>
    <cellStyle name="Calcul 2 2 3 7 5 2" xfId="661"/>
    <cellStyle name="Calcul 2 2 3 7 6" xfId="662"/>
    <cellStyle name="Calcul 2 2 3 7 6 2" xfId="663"/>
    <cellStyle name="Calcul 2 2 3 7 7" xfId="664"/>
    <cellStyle name="Calcul 2 2 3 7 7 2" xfId="665"/>
    <cellStyle name="Calcul 2 2 3 7 8" xfId="666"/>
    <cellStyle name="Calcul 2 2 3 8" xfId="667"/>
    <cellStyle name="Calcul 2 2 3 8 2" xfId="668"/>
    <cellStyle name="Calcul 2 2 3 8 2 2" xfId="669"/>
    <cellStyle name="Calcul 2 2 3 8 3" xfId="670"/>
    <cellStyle name="Calcul 2 2 3 8 3 2" xfId="671"/>
    <cellStyle name="Calcul 2 2 3 8 4" xfId="672"/>
    <cellStyle name="Calcul 2 2 3 8 4 2" xfId="673"/>
    <cellStyle name="Calcul 2 2 3 8 5" xfId="674"/>
    <cellStyle name="Calcul 2 2 3 8 5 2" xfId="675"/>
    <cellStyle name="Calcul 2 2 3 8 6" xfId="676"/>
    <cellStyle name="Calcul 2 2 3 8 6 2" xfId="677"/>
    <cellStyle name="Calcul 2 2 3 8 7" xfId="678"/>
    <cellStyle name="Calcul 2 2 3 8 7 2" xfId="679"/>
    <cellStyle name="Calcul 2 2 3 8 8" xfId="680"/>
    <cellStyle name="Calcul 2 2 3 9" xfId="681"/>
    <cellStyle name="Calcul 2 2 3 9 2" xfId="682"/>
    <cellStyle name="Calcul 2 2 3 9 2 2" xfId="683"/>
    <cellStyle name="Calcul 2 2 3 9 3" xfId="684"/>
    <cellStyle name="Calcul 2 2 3 9 3 2" xfId="685"/>
    <cellStyle name="Calcul 2 2 3 9 4" xfId="686"/>
    <cellStyle name="Calcul 2 2 3 9 4 2" xfId="687"/>
    <cellStyle name="Calcul 2 2 3 9 5" xfId="688"/>
    <cellStyle name="Calcul 2 2 3 9 5 2" xfId="689"/>
    <cellStyle name="Calcul 2 2 3 9 6" xfId="690"/>
    <cellStyle name="Calcul 2 2 3 9 6 2" xfId="691"/>
    <cellStyle name="Calcul 2 2 3 9 7" xfId="692"/>
    <cellStyle name="Calcul 2 2 3 9 7 2" xfId="693"/>
    <cellStyle name="Calcul 2 2 3 9 8" xfId="694"/>
    <cellStyle name="Calcul 2 2 4" xfId="695"/>
    <cellStyle name="Calcul 2 2 4 2" xfId="696"/>
    <cellStyle name="Calcul 2 2 4 2 2" xfId="697"/>
    <cellStyle name="Calcul 2 2 4 3" xfId="698"/>
    <cellStyle name="Calcul 2 2 4 3 2" xfId="699"/>
    <cellStyle name="Calcul 2 2 4 4" xfId="700"/>
    <cellStyle name="Calcul 2 2 4 4 2" xfId="701"/>
    <cellStyle name="Calcul 2 2 4 5" xfId="702"/>
    <cellStyle name="Calcul 2 2 4 5 2" xfId="703"/>
    <cellStyle name="Calcul 2 2 4 6" xfId="704"/>
    <cellStyle name="Calcul 2 2 4 6 2" xfId="705"/>
    <cellStyle name="Calcul 2 2 4 7" xfId="706"/>
    <cellStyle name="Calcul 2 2 4 7 2" xfId="707"/>
    <cellStyle name="Calcul 2 2 4 8" xfId="708"/>
    <cellStyle name="Calcul 2 2 5" xfId="709"/>
    <cellStyle name="Calcul 2 2 5 2" xfId="710"/>
    <cellStyle name="Calcul 2 2 5 2 2" xfId="711"/>
    <cellStyle name="Calcul 2 2 5 3" xfId="712"/>
    <cellStyle name="Calcul 2 2 5 3 2" xfId="713"/>
    <cellStyle name="Calcul 2 2 5 4" xfId="714"/>
    <cellStyle name="Calcul 2 2 5 4 2" xfId="715"/>
    <cellStyle name="Calcul 2 2 5 5" xfId="716"/>
    <cellStyle name="Calcul 2 2 5 5 2" xfId="717"/>
    <cellStyle name="Calcul 2 2 5 6" xfId="718"/>
    <cellStyle name="Calcul 2 2 5 6 2" xfId="719"/>
    <cellStyle name="Calcul 2 2 5 7" xfId="720"/>
    <cellStyle name="Calcul 2 2 5 7 2" xfId="721"/>
    <cellStyle name="Calcul 2 2 5 8" xfId="722"/>
    <cellStyle name="Calcul 2 2 6" xfId="723"/>
    <cellStyle name="Calcul 2 2 6 2" xfId="724"/>
    <cellStyle name="Calcul 2 2 6 2 2" xfId="725"/>
    <cellStyle name="Calcul 2 2 6 3" xfId="726"/>
    <cellStyle name="Calcul 2 2 6 3 2" xfId="727"/>
    <cellStyle name="Calcul 2 2 6 4" xfId="728"/>
    <cellStyle name="Calcul 2 2 6 4 2" xfId="729"/>
    <cellStyle name="Calcul 2 2 6 5" xfId="730"/>
    <cellStyle name="Calcul 2 2 6 5 2" xfId="731"/>
    <cellStyle name="Calcul 2 2 6 6" xfId="732"/>
    <cellStyle name="Calcul 2 2 6 6 2" xfId="733"/>
    <cellStyle name="Calcul 2 2 6 7" xfId="734"/>
    <cellStyle name="Calcul 2 2 6 7 2" xfId="735"/>
    <cellStyle name="Calcul 2 2 6 8" xfId="736"/>
    <cellStyle name="Calcul 2 2 7" xfId="737"/>
    <cellStyle name="Calcul 2 2 7 2" xfId="738"/>
    <cellStyle name="Calcul 2 2 7 2 2" xfId="739"/>
    <cellStyle name="Calcul 2 2 7 3" xfId="740"/>
    <cellStyle name="Calcul 2 2 7 3 2" xfId="741"/>
    <cellStyle name="Calcul 2 2 7 4" xfId="742"/>
    <cellStyle name="Calcul 2 2 7 4 2" xfId="743"/>
    <cellStyle name="Calcul 2 2 7 5" xfId="744"/>
    <cellStyle name="Calcul 2 2 7 5 2" xfId="745"/>
    <cellStyle name="Calcul 2 2 7 6" xfId="746"/>
    <cellStyle name="Calcul 2 2 7 6 2" xfId="747"/>
    <cellStyle name="Calcul 2 2 7 7" xfId="748"/>
    <cellStyle name="Calcul 2 2 7 7 2" xfId="749"/>
    <cellStyle name="Calcul 2 2 7 8" xfId="750"/>
    <cellStyle name="Calcul 2 2 8" xfId="751"/>
    <cellStyle name="Calcul 2 2 8 2" xfId="752"/>
    <cellStyle name="Calcul 2 2 8 2 2" xfId="753"/>
    <cellStyle name="Calcul 2 2 8 3" xfId="754"/>
    <cellStyle name="Calcul 2 2 8 3 2" xfId="755"/>
    <cellStyle name="Calcul 2 2 8 4" xfId="756"/>
    <cellStyle name="Calcul 2 2 8 4 2" xfId="757"/>
    <cellStyle name="Calcul 2 2 8 5" xfId="758"/>
    <cellStyle name="Calcul 2 2 8 5 2" xfId="759"/>
    <cellStyle name="Calcul 2 2 8 6" xfId="760"/>
    <cellStyle name="Calcul 2 2 8 6 2" xfId="761"/>
    <cellStyle name="Calcul 2 2 8 7" xfId="762"/>
    <cellStyle name="Calcul 2 2 8 7 2" xfId="763"/>
    <cellStyle name="Calcul 2 2 8 8" xfId="764"/>
    <cellStyle name="Calcul 2 2 9" xfId="765"/>
    <cellStyle name="Calcul 2 2 9 2" xfId="766"/>
    <cellStyle name="Calcul 2 2 9 2 2" xfId="767"/>
    <cellStyle name="Calcul 2 2 9 3" xfId="768"/>
    <cellStyle name="Calcul 2 2 9 3 2" xfId="769"/>
    <cellStyle name="Calcul 2 2 9 4" xfId="770"/>
    <cellStyle name="Calcul 2 2 9 4 2" xfId="771"/>
    <cellStyle name="Calcul 2 2 9 5" xfId="772"/>
    <cellStyle name="Calcul 2 2 9 5 2" xfId="773"/>
    <cellStyle name="Calcul 2 2 9 6" xfId="774"/>
    <cellStyle name="Calcul 2 2 9 6 2" xfId="775"/>
    <cellStyle name="Calcul 2 2 9 7" xfId="776"/>
    <cellStyle name="Calcul 2 2 9 7 2" xfId="777"/>
    <cellStyle name="Calcul 2 2 9 8" xfId="778"/>
    <cellStyle name="Calcul 2 3" xfId="779"/>
    <cellStyle name="Calcul 2 3 10" xfId="780"/>
    <cellStyle name="Calcul 2 3 10 2" xfId="781"/>
    <cellStyle name="Calcul 2 3 10 2 2" xfId="782"/>
    <cellStyle name="Calcul 2 3 10 3" xfId="783"/>
    <cellStyle name="Calcul 2 3 10 3 2" xfId="784"/>
    <cellStyle name="Calcul 2 3 10 4" xfId="785"/>
    <cellStyle name="Calcul 2 3 10 4 2" xfId="786"/>
    <cellStyle name="Calcul 2 3 10 5" xfId="787"/>
    <cellStyle name="Calcul 2 3 10 5 2" xfId="788"/>
    <cellStyle name="Calcul 2 3 10 6" xfId="789"/>
    <cellStyle name="Calcul 2 3 10 6 2" xfId="790"/>
    <cellStyle name="Calcul 2 3 10 7" xfId="791"/>
    <cellStyle name="Calcul 2 3 10 7 2" xfId="792"/>
    <cellStyle name="Calcul 2 3 10 8" xfId="793"/>
    <cellStyle name="Calcul 2 3 11" xfId="794"/>
    <cellStyle name="Calcul 2 3 11 2" xfId="795"/>
    <cellStyle name="Calcul 2 3 11 2 2" xfId="796"/>
    <cellStyle name="Calcul 2 3 11 3" xfId="797"/>
    <cellStyle name="Calcul 2 3 11 3 2" xfId="798"/>
    <cellStyle name="Calcul 2 3 11 4" xfId="799"/>
    <cellStyle name="Calcul 2 3 11 4 2" xfId="800"/>
    <cellStyle name="Calcul 2 3 11 5" xfId="801"/>
    <cellStyle name="Calcul 2 3 11 5 2" xfId="802"/>
    <cellStyle name="Calcul 2 3 11 6" xfId="803"/>
    <cellStyle name="Calcul 2 3 11 6 2" xfId="804"/>
    <cellStyle name="Calcul 2 3 11 7" xfId="805"/>
    <cellStyle name="Calcul 2 3 11 7 2" xfId="806"/>
    <cellStyle name="Calcul 2 3 11 8" xfId="807"/>
    <cellStyle name="Calcul 2 3 12" xfId="808"/>
    <cellStyle name="Calcul 2 3 12 2" xfId="809"/>
    <cellStyle name="Calcul 2 3 12 2 2" xfId="810"/>
    <cellStyle name="Calcul 2 3 12 3" xfId="811"/>
    <cellStyle name="Calcul 2 3 12 3 2" xfId="812"/>
    <cellStyle name="Calcul 2 3 12 4" xfId="813"/>
    <cellStyle name="Calcul 2 3 12 4 2" xfId="814"/>
    <cellStyle name="Calcul 2 3 12 5" xfId="815"/>
    <cellStyle name="Calcul 2 3 12 5 2" xfId="816"/>
    <cellStyle name="Calcul 2 3 12 6" xfId="817"/>
    <cellStyle name="Calcul 2 3 12 6 2" xfId="818"/>
    <cellStyle name="Calcul 2 3 12 7" xfId="819"/>
    <cellStyle name="Calcul 2 3 12 7 2" xfId="820"/>
    <cellStyle name="Calcul 2 3 12 8" xfId="821"/>
    <cellStyle name="Calcul 2 3 13" xfId="822"/>
    <cellStyle name="Calcul 2 3 13 2" xfId="823"/>
    <cellStyle name="Calcul 2 3 13 2 2" xfId="824"/>
    <cellStyle name="Calcul 2 3 13 3" xfId="825"/>
    <cellStyle name="Calcul 2 3 13 3 2" xfId="826"/>
    <cellStyle name="Calcul 2 3 13 4" xfId="827"/>
    <cellStyle name="Calcul 2 3 13 4 2" xfId="828"/>
    <cellStyle name="Calcul 2 3 13 5" xfId="829"/>
    <cellStyle name="Calcul 2 3 13 5 2" xfId="830"/>
    <cellStyle name="Calcul 2 3 13 6" xfId="831"/>
    <cellStyle name="Calcul 2 3 13 6 2" xfId="832"/>
    <cellStyle name="Calcul 2 3 13 7" xfId="833"/>
    <cellStyle name="Calcul 2 3 13 7 2" xfId="834"/>
    <cellStyle name="Calcul 2 3 13 8" xfId="835"/>
    <cellStyle name="Calcul 2 3 14" xfId="836"/>
    <cellStyle name="Calcul 2 3 14 2" xfId="837"/>
    <cellStyle name="Calcul 2 3 14 2 2" xfId="838"/>
    <cellStyle name="Calcul 2 3 14 3" xfId="839"/>
    <cellStyle name="Calcul 2 3 14 3 2" xfId="840"/>
    <cellStyle name="Calcul 2 3 14 4" xfId="841"/>
    <cellStyle name="Calcul 2 3 14 4 2" xfId="842"/>
    <cellStyle name="Calcul 2 3 14 5" xfId="843"/>
    <cellStyle name="Calcul 2 3 14 5 2" xfId="844"/>
    <cellStyle name="Calcul 2 3 14 6" xfId="845"/>
    <cellStyle name="Calcul 2 3 14 6 2" xfId="846"/>
    <cellStyle name="Calcul 2 3 14 7" xfId="847"/>
    <cellStyle name="Calcul 2 3 14 7 2" xfId="848"/>
    <cellStyle name="Calcul 2 3 14 8" xfId="849"/>
    <cellStyle name="Calcul 2 3 15" xfId="850"/>
    <cellStyle name="Calcul 2 3 15 2" xfId="851"/>
    <cellStyle name="Calcul 2 3 15 2 2" xfId="852"/>
    <cellStyle name="Calcul 2 3 15 3" xfId="853"/>
    <cellStyle name="Calcul 2 3 15 3 2" xfId="854"/>
    <cellStyle name="Calcul 2 3 15 4" xfId="855"/>
    <cellStyle name="Calcul 2 3 15 4 2" xfId="856"/>
    <cellStyle name="Calcul 2 3 15 5" xfId="857"/>
    <cellStyle name="Calcul 2 3 15 5 2" xfId="858"/>
    <cellStyle name="Calcul 2 3 15 6" xfId="859"/>
    <cellStyle name="Calcul 2 3 15 6 2" xfId="860"/>
    <cellStyle name="Calcul 2 3 15 7" xfId="861"/>
    <cellStyle name="Calcul 2 3 15 7 2" xfId="862"/>
    <cellStyle name="Calcul 2 3 15 8" xfId="863"/>
    <cellStyle name="Calcul 2 3 16" xfId="864"/>
    <cellStyle name="Calcul 2 3 16 2" xfId="865"/>
    <cellStyle name="Calcul 2 3 17" xfId="866"/>
    <cellStyle name="Calcul 2 3 2" xfId="867"/>
    <cellStyle name="Calcul 2 3 2 10" xfId="868"/>
    <cellStyle name="Calcul 2 3 2 10 2" xfId="869"/>
    <cellStyle name="Calcul 2 3 2 10 2 2" xfId="870"/>
    <cellStyle name="Calcul 2 3 2 10 3" xfId="871"/>
    <cellStyle name="Calcul 2 3 2 10 3 2" xfId="872"/>
    <cellStyle name="Calcul 2 3 2 10 4" xfId="873"/>
    <cellStyle name="Calcul 2 3 2 10 4 2" xfId="874"/>
    <cellStyle name="Calcul 2 3 2 10 5" xfId="875"/>
    <cellStyle name="Calcul 2 3 2 10 5 2" xfId="876"/>
    <cellStyle name="Calcul 2 3 2 10 6" xfId="877"/>
    <cellStyle name="Calcul 2 3 2 10 6 2" xfId="878"/>
    <cellStyle name="Calcul 2 3 2 10 7" xfId="879"/>
    <cellStyle name="Calcul 2 3 2 10 7 2" xfId="880"/>
    <cellStyle name="Calcul 2 3 2 10 8" xfId="881"/>
    <cellStyle name="Calcul 2 3 2 11" xfId="882"/>
    <cellStyle name="Calcul 2 3 2 11 2" xfId="883"/>
    <cellStyle name="Calcul 2 3 2 11 2 2" xfId="884"/>
    <cellStyle name="Calcul 2 3 2 11 3" xfId="885"/>
    <cellStyle name="Calcul 2 3 2 11 3 2" xfId="886"/>
    <cellStyle name="Calcul 2 3 2 11 4" xfId="887"/>
    <cellStyle name="Calcul 2 3 2 11 4 2" xfId="888"/>
    <cellStyle name="Calcul 2 3 2 11 5" xfId="889"/>
    <cellStyle name="Calcul 2 3 2 11 5 2" xfId="890"/>
    <cellStyle name="Calcul 2 3 2 11 6" xfId="891"/>
    <cellStyle name="Calcul 2 3 2 11 6 2" xfId="892"/>
    <cellStyle name="Calcul 2 3 2 11 7" xfId="893"/>
    <cellStyle name="Calcul 2 3 2 11 7 2" xfId="894"/>
    <cellStyle name="Calcul 2 3 2 11 8" xfId="895"/>
    <cellStyle name="Calcul 2 3 2 12" xfId="896"/>
    <cellStyle name="Calcul 2 3 2 12 2" xfId="897"/>
    <cellStyle name="Calcul 2 3 2 12 2 2" xfId="898"/>
    <cellStyle name="Calcul 2 3 2 12 3" xfId="899"/>
    <cellStyle name="Calcul 2 3 2 12 3 2" xfId="900"/>
    <cellStyle name="Calcul 2 3 2 12 4" xfId="901"/>
    <cellStyle name="Calcul 2 3 2 12 4 2" xfId="902"/>
    <cellStyle name="Calcul 2 3 2 12 5" xfId="903"/>
    <cellStyle name="Calcul 2 3 2 12 5 2" xfId="904"/>
    <cellStyle name="Calcul 2 3 2 12 6" xfId="905"/>
    <cellStyle name="Calcul 2 3 2 12 6 2" xfId="906"/>
    <cellStyle name="Calcul 2 3 2 12 7" xfId="907"/>
    <cellStyle name="Calcul 2 3 2 12 7 2" xfId="908"/>
    <cellStyle name="Calcul 2 3 2 12 8" xfId="909"/>
    <cellStyle name="Calcul 2 3 2 13" xfId="910"/>
    <cellStyle name="Calcul 2 3 2 13 2" xfId="911"/>
    <cellStyle name="Calcul 2 3 2 13 2 2" xfId="912"/>
    <cellStyle name="Calcul 2 3 2 13 3" xfId="913"/>
    <cellStyle name="Calcul 2 3 2 13 3 2" xfId="914"/>
    <cellStyle name="Calcul 2 3 2 13 4" xfId="915"/>
    <cellStyle name="Calcul 2 3 2 13 4 2" xfId="916"/>
    <cellStyle name="Calcul 2 3 2 13 5" xfId="917"/>
    <cellStyle name="Calcul 2 3 2 13 5 2" xfId="918"/>
    <cellStyle name="Calcul 2 3 2 13 6" xfId="919"/>
    <cellStyle name="Calcul 2 3 2 13 6 2" xfId="920"/>
    <cellStyle name="Calcul 2 3 2 13 7" xfId="921"/>
    <cellStyle name="Calcul 2 3 2 13 7 2" xfId="922"/>
    <cellStyle name="Calcul 2 3 2 13 8" xfId="923"/>
    <cellStyle name="Calcul 2 3 2 14" xfId="924"/>
    <cellStyle name="Calcul 2 3 2 14 2" xfId="925"/>
    <cellStyle name="Calcul 2 3 2 15" xfId="926"/>
    <cellStyle name="Calcul 2 3 2 2" xfId="927"/>
    <cellStyle name="Calcul 2 3 2 2 2" xfId="928"/>
    <cellStyle name="Calcul 2 3 2 2 2 2" xfId="929"/>
    <cellStyle name="Calcul 2 3 2 2 3" xfId="930"/>
    <cellStyle name="Calcul 2 3 2 2 3 2" xfId="931"/>
    <cellStyle name="Calcul 2 3 2 2 4" xfId="932"/>
    <cellStyle name="Calcul 2 3 2 2 4 2" xfId="933"/>
    <cellStyle name="Calcul 2 3 2 2 5" xfId="934"/>
    <cellStyle name="Calcul 2 3 2 2 5 2" xfId="935"/>
    <cellStyle name="Calcul 2 3 2 2 6" xfId="936"/>
    <cellStyle name="Calcul 2 3 2 2 6 2" xfId="937"/>
    <cellStyle name="Calcul 2 3 2 2 7" xfId="938"/>
    <cellStyle name="Calcul 2 3 2 2 7 2" xfId="939"/>
    <cellStyle name="Calcul 2 3 2 2 8" xfId="940"/>
    <cellStyle name="Calcul 2 3 2 3" xfId="941"/>
    <cellStyle name="Calcul 2 3 2 3 2" xfId="942"/>
    <cellStyle name="Calcul 2 3 2 3 2 2" xfId="943"/>
    <cellStyle name="Calcul 2 3 2 3 3" xfId="944"/>
    <cellStyle name="Calcul 2 3 2 3 3 2" xfId="945"/>
    <cellStyle name="Calcul 2 3 2 3 4" xfId="946"/>
    <cellStyle name="Calcul 2 3 2 3 4 2" xfId="947"/>
    <cellStyle name="Calcul 2 3 2 3 5" xfId="948"/>
    <cellStyle name="Calcul 2 3 2 3 5 2" xfId="949"/>
    <cellStyle name="Calcul 2 3 2 3 6" xfId="950"/>
    <cellStyle name="Calcul 2 3 2 3 6 2" xfId="951"/>
    <cellStyle name="Calcul 2 3 2 3 7" xfId="952"/>
    <cellStyle name="Calcul 2 3 2 3 7 2" xfId="953"/>
    <cellStyle name="Calcul 2 3 2 3 8" xfId="954"/>
    <cellStyle name="Calcul 2 3 2 4" xfId="955"/>
    <cellStyle name="Calcul 2 3 2 4 2" xfId="956"/>
    <cellStyle name="Calcul 2 3 2 4 2 2" xfId="957"/>
    <cellStyle name="Calcul 2 3 2 4 3" xfId="958"/>
    <cellStyle name="Calcul 2 3 2 4 3 2" xfId="959"/>
    <cellStyle name="Calcul 2 3 2 4 4" xfId="960"/>
    <cellStyle name="Calcul 2 3 2 4 4 2" xfId="961"/>
    <cellStyle name="Calcul 2 3 2 4 5" xfId="962"/>
    <cellStyle name="Calcul 2 3 2 4 5 2" xfId="963"/>
    <cellStyle name="Calcul 2 3 2 4 6" xfId="964"/>
    <cellStyle name="Calcul 2 3 2 4 6 2" xfId="965"/>
    <cellStyle name="Calcul 2 3 2 4 7" xfId="966"/>
    <cellStyle name="Calcul 2 3 2 4 7 2" xfId="967"/>
    <cellStyle name="Calcul 2 3 2 4 8" xfId="968"/>
    <cellStyle name="Calcul 2 3 2 5" xfId="969"/>
    <cellStyle name="Calcul 2 3 2 5 2" xfId="970"/>
    <cellStyle name="Calcul 2 3 2 5 2 2" xfId="971"/>
    <cellStyle name="Calcul 2 3 2 5 3" xfId="972"/>
    <cellStyle name="Calcul 2 3 2 5 3 2" xfId="973"/>
    <cellStyle name="Calcul 2 3 2 5 4" xfId="974"/>
    <cellStyle name="Calcul 2 3 2 5 4 2" xfId="975"/>
    <cellStyle name="Calcul 2 3 2 5 5" xfId="976"/>
    <cellStyle name="Calcul 2 3 2 5 5 2" xfId="977"/>
    <cellStyle name="Calcul 2 3 2 5 6" xfId="978"/>
    <cellStyle name="Calcul 2 3 2 5 6 2" xfId="979"/>
    <cellStyle name="Calcul 2 3 2 5 7" xfId="980"/>
    <cellStyle name="Calcul 2 3 2 5 7 2" xfId="981"/>
    <cellStyle name="Calcul 2 3 2 5 8" xfId="982"/>
    <cellStyle name="Calcul 2 3 2 6" xfId="983"/>
    <cellStyle name="Calcul 2 3 2 6 2" xfId="984"/>
    <cellStyle name="Calcul 2 3 2 6 2 2" xfId="985"/>
    <cellStyle name="Calcul 2 3 2 6 3" xfId="986"/>
    <cellStyle name="Calcul 2 3 2 6 3 2" xfId="987"/>
    <cellStyle name="Calcul 2 3 2 6 4" xfId="988"/>
    <cellStyle name="Calcul 2 3 2 6 4 2" xfId="989"/>
    <cellStyle name="Calcul 2 3 2 6 5" xfId="990"/>
    <cellStyle name="Calcul 2 3 2 6 5 2" xfId="991"/>
    <cellStyle name="Calcul 2 3 2 6 6" xfId="992"/>
    <cellStyle name="Calcul 2 3 2 6 6 2" xfId="993"/>
    <cellStyle name="Calcul 2 3 2 6 7" xfId="994"/>
    <cellStyle name="Calcul 2 3 2 6 7 2" xfId="995"/>
    <cellStyle name="Calcul 2 3 2 6 8" xfId="996"/>
    <cellStyle name="Calcul 2 3 2 7" xfId="997"/>
    <cellStyle name="Calcul 2 3 2 7 2" xfId="998"/>
    <cellStyle name="Calcul 2 3 2 7 2 2" xfId="999"/>
    <cellStyle name="Calcul 2 3 2 7 3" xfId="1000"/>
    <cellStyle name="Calcul 2 3 2 7 3 2" xfId="1001"/>
    <cellStyle name="Calcul 2 3 2 7 4" xfId="1002"/>
    <cellStyle name="Calcul 2 3 2 7 4 2" xfId="1003"/>
    <cellStyle name="Calcul 2 3 2 7 5" xfId="1004"/>
    <cellStyle name="Calcul 2 3 2 7 5 2" xfId="1005"/>
    <cellStyle name="Calcul 2 3 2 7 6" xfId="1006"/>
    <cellStyle name="Calcul 2 3 2 7 6 2" xfId="1007"/>
    <cellStyle name="Calcul 2 3 2 7 7" xfId="1008"/>
    <cellStyle name="Calcul 2 3 2 7 7 2" xfId="1009"/>
    <cellStyle name="Calcul 2 3 2 7 8" xfId="1010"/>
    <cellStyle name="Calcul 2 3 2 8" xfId="1011"/>
    <cellStyle name="Calcul 2 3 2 8 2" xfId="1012"/>
    <cellStyle name="Calcul 2 3 2 8 2 2" xfId="1013"/>
    <cellStyle name="Calcul 2 3 2 8 3" xfId="1014"/>
    <cellStyle name="Calcul 2 3 2 8 3 2" xfId="1015"/>
    <cellStyle name="Calcul 2 3 2 8 4" xfId="1016"/>
    <cellStyle name="Calcul 2 3 2 8 4 2" xfId="1017"/>
    <cellStyle name="Calcul 2 3 2 8 5" xfId="1018"/>
    <cellStyle name="Calcul 2 3 2 8 5 2" xfId="1019"/>
    <cellStyle name="Calcul 2 3 2 8 6" xfId="1020"/>
    <cellStyle name="Calcul 2 3 2 8 6 2" xfId="1021"/>
    <cellStyle name="Calcul 2 3 2 8 7" xfId="1022"/>
    <cellStyle name="Calcul 2 3 2 8 7 2" xfId="1023"/>
    <cellStyle name="Calcul 2 3 2 8 8" xfId="1024"/>
    <cellStyle name="Calcul 2 3 2 9" xfId="1025"/>
    <cellStyle name="Calcul 2 3 2 9 2" xfId="1026"/>
    <cellStyle name="Calcul 2 3 2 9 2 2" xfId="1027"/>
    <cellStyle name="Calcul 2 3 2 9 3" xfId="1028"/>
    <cellStyle name="Calcul 2 3 2 9 3 2" xfId="1029"/>
    <cellStyle name="Calcul 2 3 2 9 4" xfId="1030"/>
    <cellStyle name="Calcul 2 3 2 9 4 2" xfId="1031"/>
    <cellStyle name="Calcul 2 3 2 9 5" xfId="1032"/>
    <cellStyle name="Calcul 2 3 2 9 5 2" xfId="1033"/>
    <cellStyle name="Calcul 2 3 2 9 6" xfId="1034"/>
    <cellStyle name="Calcul 2 3 2 9 6 2" xfId="1035"/>
    <cellStyle name="Calcul 2 3 2 9 7" xfId="1036"/>
    <cellStyle name="Calcul 2 3 2 9 7 2" xfId="1037"/>
    <cellStyle name="Calcul 2 3 2 9 8" xfId="1038"/>
    <cellStyle name="Calcul 2 3 3" xfId="1039"/>
    <cellStyle name="Calcul 2 3 3 10" xfId="1040"/>
    <cellStyle name="Calcul 2 3 3 10 2" xfId="1041"/>
    <cellStyle name="Calcul 2 3 3 10 2 2" xfId="1042"/>
    <cellStyle name="Calcul 2 3 3 10 3" xfId="1043"/>
    <cellStyle name="Calcul 2 3 3 10 3 2" xfId="1044"/>
    <cellStyle name="Calcul 2 3 3 10 4" xfId="1045"/>
    <cellStyle name="Calcul 2 3 3 10 4 2" xfId="1046"/>
    <cellStyle name="Calcul 2 3 3 10 5" xfId="1047"/>
    <cellStyle name="Calcul 2 3 3 10 5 2" xfId="1048"/>
    <cellStyle name="Calcul 2 3 3 10 6" xfId="1049"/>
    <cellStyle name="Calcul 2 3 3 10 6 2" xfId="1050"/>
    <cellStyle name="Calcul 2 3 3 10 7" xfId="1051"/>
    <cellStyle name="Calcul 2 3 3 10 7 2" xfId="1052"/>
    <cellStyle name="Calcul 2 3 3 10 8" xfId="1053"/>
    <cellStyle name="Calcul 2 3 3 11" xfId="1054"/>
    <cellStyle name="Calcul 2 3 3 11 2" xfId="1055"/>
    <cellStyle name="Calcul 2 3 3 11 2 2" xfId="1056"/>
    <cellStyle name="Calcul 2 3 3 11 3" xfId="1057"/>
    <cellStyle name="Calcul 2 3 3 11 3 2" xfId="1058"/>
    <cellStyle name="Calcul 2 3 3 11 4" xfId="1059"/>
    <cellStyle name="Calcul 2 3 3 11 4 2" xfId="1060"/>
    <cellStyle name="Calcul 2 3 3 11 5" xfId="1061"/>
    <cellStyle name="Calcul 2 3 3 11 5 2" xfId="1062"/>
    <cellStyle name="Calcul 2 3 3 11 6" xfId="1063"/>
    <cellStyle name="Calcul 2 3 3 11 6 2" xfId="1064"/>
    <cellStyle name="Calcul 2 3 3 11 7" xfId="1065"/>
    <cellStyle name="Calcul 2 3 3 11 7 2" xfId="1066"/>
    <cellStyle name="Calcul 2 3 3 11 8" xfId="1067"/>
    <cellStyle name="Calcul 2 3 3 12" xfId="1068"/>
    <cellStyle name="Calcul 2 3 3 12 2" xfId="1069"/>
    <cellStyle name="Calcul 2 3 3 12 2 2" xfId="1070"/>
    <cellStyle name="Calcul 2 3 3 12 3" xfId="1071"/>
    <cellStyle name="Calcul 2 3 3 12 3 2" xfId="1072"/>
    <cellStyle name="Calcul 2 3 3 12 4" xfId="1073"/>
    <cellStyle name="Calcul 2 3 3 12 4 2" xfId="1074"/>
    <cellStyle name="Calcul 2 3 3 12 5" xfId="1075"/>
    <cellStyle name="Calcul 2 3 3 12 5 2" xfId="1076"/>
    <cellStyle name="Calcul 2 3 3 12 6" xfId="1077"/>
    <cellStyle name="Calcul 2 3 3 12 6 2" xfId="1078"/>
    <cellStyle name="Calcul 2 3 3 12 7" xfId="1079"/>
    <cellStyle name="Calcul 2 3 3 12 7 2" xfId="1080"/>
    <cellStyle name="Calcul 2 3 3 12 8" xfId="1081"/>
    <cellStyle name="Calcul 2 3 3 13" xfId="1082"/>
    <cellStyle name="Calcul 2 3 3 13 2" xfId="1083"/>
    <cellStyle name="Calcul 2 3 3 13 2 2" xfId="1084"/>
    <cellStyle name="Calcul 2 3 3 13 3" xfId="1085"/>
    <cellStyle name="Calcul 2 3 3 13 3 2" xfId="1086"/>
    <cellStyle name="Calcul 2 3 3 13 4" xfId="1087"/>
    <cellStyle name="Calcul 2 3 3 13 4 2" xfId="1088"/>
    <cellStyle name="Calcul 2 3 3 13 5" xfId="1089"/>
    <cellStyle name="Calcul 2 3 3 13 5 2" xfId="1090"/>
    <cellStyle name="Calcul 2 3 3 13 6" xfId="1091"/>
    <cellStyle name="Calcul 2 3 3 13 6 2" xfId="1092"/>
    <cellStyle name="Calcul 2 3 3 13 7" xfId="1093"/>
    <cellStyle name="Calcul 2 3 3 13 7 2" xfId="1094"/>
    <cellStyle name="Calcul 2 3 3 13 8" xfId="1095"/>
    <cellStyle name="Calcul 2 3 3 14" xfId="1096"/>
    <cellStyle name="Calcul 2 3 3 14 2" xfId="1097"/>
    <cellStyle name="Calcul 2 3 3 15" xfId="1098"/>
    <cellStyle name="Calcul 2 3 3 2" xfId="1099"/>
    <cellStyle name="Calcul 2 3 3 2 2" xfId="1100"/>
    <cellStyle name="Calcul 2 3 3 2 2 2" xfId="1101"/>
    <cellStyle name="Calcul 2 3 3 2 3" xfId="1102"/>
    <cellStyle name="Calcul 2 3 3 2 3 2" xfId="1103"/>
    <cellStyle name="Calcul 2 3 3 2 4" xfId="1104"/>
    <cellStyle name="Calcul 2 3 3 2 4 2" xfId="1105"/>
    <cellStyle name="Calcul 2 3 3 2 5" xfId="1106"/>
    <cellStyle name="Calcul 2 3 3 2 5 2" xfId="1107"/>
    <cellStyle name="Calcul 2 3 3 2 6" xfId="1108"/>
    <cellStyle name="Calcul 2 3 3 2 6 2" xfId="1109"/>
    <cellStyle name="Calcul 2 3 3 2 7" xfId="1110"/>
    <cellStyle name="Calcul 2 3 3 2 7 2" xfId="1111"/>
    <cellStyle name="Calcul 2 3 3 2 8" xfId="1112"/>
    <cellStyle name="Calcul 2 3 3 3" xfId="1113"/>
    <cellStyle name="Calcul 2 3 3 3 2" xfId="1114"/>
    <cellStyle name="Calcul 2 3 3 3 2 2" xfId="1115"/>
    <cellStyle name="Calcul 2 3 3 3 3" xfId="1116"/>
    <cellStyle name="Calcul 2 3 3 3 3 2" xfId="1117"/>
    <cellStyle name="Calcul 2 3 3 3 4" xfId="1118"/>
    <cellStyle name="Calcul 2 3 3 3 4 2" xfId="1119"/>
    <cellStyle name="Calcul 2 3 3 3 5" xfId="1120"/>
    <cellStyle name="Calcul 2 3 3 3 5 2" xfId="1121"/>
    <cellStyle name="Calcul 2 3 3 3 6" xfId="1122"/>
    <cellStyle name="Calcul 2 3 3 3 6 2" xfId="1123"/>
    <cellStyle name="Calcul 2 3 3 3 7" xfId="1124"/>
    <cellStyle name="Calcul 2 3 3 3 7 2" xfId="1125"/>
    <cellStyle name="Calcul 2 3 3 3 8" xfId="1126"/>
    <cellStyle name="Calcul 2 3 3 4" xfId="1127"/>
    <cellStyle name="Calcul 2 3 3 4 2" xfId="1128"/>
    <cellStyle name="Calcul 2 3 3 4 2 2" xfId="1129"/>
    <cellStyle name="Calcul 2 3 3 4 3" xfId="1130"/>
    <cellStyle name="Calcul 2 3 3 4 3 2" xfId="1131"/>
    <cellStyle name="Calcul 2 3 3 4 4" xfId="1132"/>
    <cellStyle name="Calcul 2 3 3 4 4 2" xfId="1133"/>
    <cellStyle name="Calcul 2 3 3 4 5" xfId="1134"/>
    <cellStyle name="Calcul 2 3 3 4 5 2" xfId="1135"/>
    <cellStyle name="Calcul 2 3 3 4 6" xfId="1136"/>
    <cellStyle name="Calcul 2 3 3 4 6 2" xfId="1137"/>
    <cellStyle name="Calcul 2 3 3 4 7" xfId="1138"/>
    <cellStyle name="Calcul 2 3 3 4 7 2" xfId="1139"/>
    <cellStyle name="Calcul 2 3 3 4 8" xfId="1140"/>
    <cellStyle name="Calcul 2 3 3 5" xfId="1141"/>
    <cellStyle name="Calcul 2 3 3 5 2" xfId="1142"/>
    <cellStyle name="Calcul 2 3 3 5 2 2" xfId="1143"/>
    <cellStyle name="Calcul 2 3 3 5 3" xfId="1144"/>
    <cellStyle name="Calcul 2 3 3 5 3 2" xfId="1145"/>
    <cellStyle name="Calcul 2 3 3 5 4" xfId="1146"/>
    <cellStyle name="Calcul 2 3 3 5 4 2" xfId="1147"/>
    <cellStyle name="Calcul 2 3 3 5 5" xfId="1148"/>
    <cellStyle name="Calcul 2 3 3 5 5 2" xfId="1149"/>
    <cellStyle name="Calcul 2 3 3 5 6" xfId="1150"/>
    <cellStyle name="Calcul 2 3 3 5 6 2" xfId="1151"/>
    <cellStyle name="Calcul 2 3 3 5 7" xfId="1152"/>
    <cellStyle name="Calcul 2 3 3 5 7 2" xfId="1153"/>
    <cellStyle name="Calcul 2 3 3 5 8" xfId="1154"/>
    <cellStyle name="Calcul 2 3 3 6" xfId="1155"/>
    <cellStyle name="Calcul 2 3 3 6 2" xfId="1156"/>
    <cellStyle name="Calcul 2 3 3 6 2 2" xfId="1157"/>
    <cellStyle name="Calcul 2 3 3 6 3" xfId="1158"/>
    <cellStyle name="Calcul 2 3 3 6 3 2" xfId="1159"/>
    <cellStyle name="Calcul 2 3 3 6 4" xfId="1160"/>
    <cellStyle name="Calcul 2 3 3 6 4 2" xfId="1161"/>
    <cellStyle name="Calcul 2 3 3 6 5" xfId="1162"/>
    <cellStyle name="Calcul 2 3 3 6 5 2" xfId="1163"/>
    <cellStyle name="Calcul 2 3 3 6 6" xfId="1164"/>
    <cellStyle name="Calcul 2 3 3 6 6 2" xfId="1165"/>
    <cellStyle name="Calcul 2 3 3 6 7" xfId="1166"/>
    <cellStyle name="Calcul 2 3 3 6 7 2" xfId="1167"/>
    <cellStyle name="Calcul 2 3 3 6 8" xfId="1168"/>
    <cellStyle name="Calcul 2 3 3 7" xfId="1169"/>
    <cellStyle name="Calcul 2 3 3 7 2" xfId="1170"/>
    <cellStyle name="Calcul 2 3 3 7 2 2" xfId="1171"/>
    <cellStyle name="Calcul 2 3 3 7 3" xfId="1172"/>
    <cellStyle name="Calcul 2 3 3 7 3 2" xfId="1173"/>
    <cellStyle name="Calcul 2 3 3 7 4" xfId="1174"/>
    <cellStyle name="Calcul 2 3 3 7 4 2" xfId="1175"/>
    <cellStyle name="Calcul 2 3 3 7 5" xfId="1176"/>
    <cellStyle name="Calcul 2 3 3 7 5 2" xfId="1177"/>
    <cellStyle name="Calcul 2 3 3 7 6" xfId="1178"/>
    <cellStyle name="Calcul 2 3 3 7 6 2" xfId="1179"/>
    <cellStyle name="Calcul 2 3 3 7 7" xfId="1180"/>
    <cellStyle name="Calcul 2 3 3 7 7 2" xfId="1181"/>
    <cellStyle name="Calcul 2 3 3 7 8" xfId="1182"/>
    <cellStyle name="Calcul 2 3 3 8" xfId="1183"/>
    <cellStyle name="Calcul 2 3 3 8 2" xfId="1184"/>
    <cellStyle name="Calcul 2 3 3 8 2 2" xfId="1185"/>
    <cellStyle name="Calcul 2 3 3 8 3" xfId="1186"/>
    <cellStyle name="Calcul 2 3 3 8 3 2" xfId="1187"/>
    <cellStyle name="Calcul 2 3 3 8 4" xfId="1188"/>
    <cellStyle name="Calcul 2 3 3 8 4 2" xfId="1189"/>
    <cellStyle name="Calcul 2 3 3 8 5" xfId="1190"/>
    <cellStyle name="Calcul 2 3 3 8 5 2" xfId="1191"/>
    <cellStyle name="Calcul 2 3 3 8 6" xfId="1192"/>
    <cellStyle name="Calcul 2 3 3 8 6 2" xfId="1193"/>
    <cellStyle name="Calcul 2 3 3 8 7" xfId="1194"/>
    <cellStyle name="Calcul 2 3 3 8 7 2" xfId="1195"/>
    <cellStyle name="Calcul 2 3 3 8 8" xfId="1196"/>
    <cellStyle name="Calcul 2 3 3 9" xfId="1197"/>
    <cellStyle name="Calcul 2 3 3 9 2" xfId="1198"/>
    <cellStyle name="Calcul 2 3 3 9 2 2" xfId="1199"/>
    <cellStyle name="Calcul 2 3 3 9 3" xfId="1200"/>
    <cellStyle name="Calcul 2 3 3 9 3 2" xfId="1201"/>
    <cellStyle name="Calcul 2 3 3 9 4" xfId="1202"/>
    <cellStyle name="Calcul 2 3 3 9 4 2" xfId="1203"/>
    <cellStyle name="Calcul 2 3 3 9 5" xfId="1204"/>
    <cellStyle name="Calcul 2 3 3 9 5 2" xfId="1205"/>
    <cellStyle name="Calcul 2 3 3 9 6" xfId="1206"/>
    <cellStyle name="Calcul 2 3 3 9 6 2" xfId="1207"/>
    <cellStyle name="Calcul 2 3 3 9 7" xfId="1208"/>
    <cellStyle name="Calcul 2 3 3 9 7 2" xfId="1209"/>
    <cellStyle name="Calcul 2 3 3 9 8" xfId="1210"/>
    <cellStyle name="Calcul 2 3 4" xfId="1211"/>
    <cellStyle name="Calcul 2 3 4 2" xfId="1212"/>
    <cellStyle name="Calcul 2 3 4 2 2" xfId="1213"/>
    <cellStyle name="Calcul 2 3 4 3" xfId="1214"/>
    <cellStyle name="Calcul 2 3 4 3 2" xfId="1215"/>
    <cellStyle name="Calcul 2 3 4 4" xfId="1216"/>
    <cellStyle name="Calcul 2 3 4 4 2" xfId="1217"/>
    <cellStyle name="Calcul 2 3 4 5" xfId="1218"/>
    <cellStyle name="Calcul 2 3 4 5 2" xfId="1219"/>
    <cellStyle name="Calcul 2 3 4 6" xfId="1220"/>
    <cellStyle name="Calcul 2 3 4 6 2" xfId="1221"/>
    <cellStyle name="Calcul 2 3 4 7" xfId="1222"/>
    <cellStyle name="Calcul 2 3 4 7 2" xfId="1223"/>
    <cellStyle name="Calcul 2 3 4 8" xfId="1224"/>
    <cellStyle name="Calcul 2 3 5" xfId="1225"/>
    <cellStyle name="Calcul 2 3 5 2" xfId="1226"/>
    <cellStyle name="Calcul 2 3 5 2 2" xfId="1227"/>
    <cellStyle name="Calcul 2 3 5 3" xfId="1228"/>
    <cellStyle name="Calcul 2 3 5 3 2" xfId="1229"/>
    <cellStyle name="Calcul 2 3 5 4" xfId="1230"/>
    <cellStyle name="Calcul 2 3 5 4 2" xfId="1231"/>
    <cellStyle name="Calcul 2 3 5 5" xfId="1232"/>
    <cellStyle name="Calcul 2 3 5 5 2" xfId="1233"/>
    <cellStyle name="Calcul 2 3 5 6" xfId="1234"/>
    <cellStyle name="Calcul 2 3 5 6 2" xfId="1235"/>
    <cellStyle name="Calcul 2 3 5 7" xfId="1236"/>
    <cellStyle name="Calcul 2 3 5 7 2" xfId="1237"/>
    <cellStyle name="Calcul 2 3 5 8" xfId="1238"/>
    <cellStyle name="Calcul 2 3 6" xfId="1239"/>
    <cellStyle name="Calcul 2 3 6 2" xfId="1240"/>
    <cellStyle name="Calcul 2 3 6 2 2" xfId="1241"/>
    <cellStyle name="Calcul 2 3 6 3" xfId="1242"/>
    <cellStyle name="Calcul 2 3 6 3 2" xfId="1243"/>
    <cellStyle name="Calcul 2 3 6 4" xfId="1244"/>
    <cellStyle name="Calcul 2 3 6 4 2" xfId="1245"/>
    <cellStyle name="Calcul 2 3 6 5" xfId="1246"/>
    <cellStyle name="Calcul 2 3 6 5 2" xfId="1247"/>
    <cellStyle name="Calcul 2 3 6 6" xfId="1248"/>
    <cellStyle name="Calcul 2 3 6 6 2" xfId="1249"/>
    <cellStyle name="Calcul 2 3 6 7" xfId="1250"/>
    <cellStyle name="Calcul 2 3 6 7 2" xfId="1251"/>
    <cellStyle name="Calcul 2 3 6 8" xfId="1252"/>
    <cellStyle name="Calcul 2 3 7" xfId="1253"/>
    <cellStyle name="Calcul 2 3 7 2" xfId="1254"/>
    <cellStyle name="Calcul 2 3 7 2 2" xfId="1255"/>
    <cellStyle name="Calcul 2 3 7 3" xfId="1256"/>
    <cellStyle name="Calcul 2 3 7 3 2" xfId="1257"/>
    <cellStyle name="Calcul 2 3 7 4" xfId="1258"/>
    <cellStyle name="Calcul 2 3 7 4 2" xfId="1259"/>
    <cellStyle name="Calcul 2 3 7 5" xfId="1260"/>
    <cellStyle name="Calcul 2 3 7 5 2" xfId="1261"/>
    <cellStyle name="Calcul 2 3 7 6" xfId="1262"/>
    <cellStyle name="Calcul 2 3 7 6 2" xfId="1263"/>
    <cellStyle name="Calcul 2 3 7 7" xfId="1264"/>
    <cellStyle name="Calcul 2 3 7 7 2" xfId="1265"/>
    <cellStyle name="Calcul 2 3 7 8" xfId="1266"/>
    <cellStyle name="Calcul 2 3 8" xfId="1267"/>
    <cellStyle name="Calcul 2 3 8 2" xfId="1268"/>
    <cellStyle name="Calcul 2 3 8 2 2" xfId="1269"/>
    <cellStyle name="Calcul 2 3 8 3" xfId="1270"/>
    <cellStyle name="Calcul 2 3 8 3 2" xfId="1271"/>
    <cellStyle name="Calcul 2 3 8 4" xfId="1272"/>
    <cellStyle name="Calcul 2 3 8 4 2" xfId="1273"/>
    <cellStyle name="Calcul 2 3 8 5" xfId="1274"/>
    <cellStyle name="Calcul 2 3 8 5 2" xfId="1275"/>
    <cellStyle name="Calcul 2 3 8 6" xfId="1276"/>
    <cellStyle name="Calcul 2 3 8 6 2" xfId="1277"/>
    <cellStyle name="Calcul 2 3 8 7" xfId="1278"/>
    <cellStyle name="Calcul 2 3 8 7 2" xfId="1279"/>
    <cellStyle name="Calcul 2 3 8 8" xfId="1280"/>
    <cellStyle name="Calcul 2 3 9" xfId="1281"/>
    <cellStyle name="Calcul 2 3 9 2" xfId="1282"/>
    <cellStyle name="Calcul 2 3 9 2 2" xfId="1283"/>
    <cellStyle name="Calcul 2 3 9 3" xfId="1284"/>
    <cellStyle name="Calcul 2 3 9 3 2" xfId="1285"/>
    <cellStyle name="Calcul 2 3 9 4" xfId="1286"/>
    <cellStyle name="Calcul 2 3 9 4 2" xfId="1287"/>
    <cellStyle name="Calcul 2 3 9 5" xfId="1288"/>
    <cellStyle name="Calcul 2 3 9 5 2" xfId="1289"/>
    <cellStyle name="Calcul 2 3 9 6" xfId="1290"/>
    <cellStyle name="Calcul 2 3 9 6 2" xfId="1291"/>
    <cellStyle name="Calcul 2 3 9 7" xfId="1292"/>
    <cellStyle name="Calcul 2 3 9 7 2" xfId="1293"/>
    <cellStyle name="Calcul 2 3 9 8" xfId="1294"/>
    <cellStyle name="Calcul 2 4" xfId="1295"/>
    <cellStyle name="Calcul 2 4 10" xfId="1296"/>
    <cellStyle name="Calcul 2 4 10 2" xfId="1297"/>
    <cellStyle name="Calcul 2 4 10 2 2" xfId="1298"/>
    <cellStyle name="Calcul 2 4 10 3" xfId="1299"/>
    <cellStyle name="Calcul 2 4 10 3 2" xfId="1300"/>
    <cellStyle name="Calcul 2 4 10 4" xfId="1301"/>
    <cellStyle name="Calcul 2 4 10 4 2" xfId="1302"/>
    <cellStyle name="Calcul 2 4 10 5" xfId="1303"/>
    <cellStyle name="Calcul 2 4 10 5 2" xfId="1304"/>
    <cellStyle name="Calcul 2 4 10 6" xfId="1305"/>
    <cellStyle name="Calcul 2 4 10 6 2" xfId="1306"/>
    <cellStyle name="Calcul 2 4 10 7" xfId="1307"/>
    <cellStyle name="Calcul 2 4 10 7 2" xfId="1308"/>
    <cellStyle name="Calcul 2 4 10 8" xfId="1309"/>
    <cellStyle name="Calcul 2 4 11" xfId="1310"/>
    <cellStyle name="Calcul 2 4 11 2" xfId="1311"/>
    <cellStyle name="Calcul 2 4 11 2 2" xfId="1312"/>
    <cellStyle name="Calcul 2 4 11 3" xfId="1313"/>
    <cellStyle name="Calcul 2 4 11 3 2" xfId="1314"/>
    <cellStyle name="Calcul 2 4 11 4" xfId="1315"/>
    <cellStyle name="Calcul 2 4 11 4 2" xfId="1316"/>
    <cellStyle name="Calcul 2 4 11 5" xfId="1317"/>
    <cellStyle name="Calcul 2 4 11 5 2" xfId="1318"/>
    <cellStyle name="Calcul 2 4 11 6" xfId="1319"/>
    <cellStyle name="Calcul 2 4 11 6 2" xfId="1320"/>
    <cellStyle name="Calcul 2 4 11 7" xfId="1321"/>
    <cellStyle name="Calcul 2 4 11 7 2" xfId="1322"/>
    <cellStyle name="Calcul 2 4 11 8" xfId="1323"/>
    <cellStyle name="Calcul 2 4 12" xfId="1324"/>
    <cellStyle name="Calcul 2 4 12 2" xfId="1325"/>
    <cellStyle name="Calcul 2 4 12 2 2" xfId="1326"/>
    <cellStyle name="Calcul 2 4 12 3" xfId="1327"/>
    <cellStyle name="Calcul 2 4 12 3 2" xfId="1328"/>
    <cellStyle name="Calcul 2 4 12 4" xfId="1329"/>
    <cellStyle name="Calcul 2 4 12 4 2" xfId="1330"/>
    <cellStyle name="Calcul 2 4 12 5" xfId="1331"/>
    <cellStyle name="Calcul 2 4 12 5 2" xfId="1332"/>
    <cellStyle name="Calcul 2 4 12 6" xfId="1333"/>
    <cellStyle name="Calcul 2 4 12 6 2" xfId="1334"/>
    <cellStyle name="Calcul 2 4 12 7" xfId="1335"/>
    <cellStyle name="Calcul 2 4 12 7 2" xfId="1336"/>
    <cellStyle name="Calcul 2 4 12 8" xfId="1337"/>
    <cellStyle name="Calcul 2 4 13" xfId="1338"/>
    <cellStyle name="Calcul 2 4 13 2" xfId="1339"/>
    <cellStyle name="Calcul 2 4 13 2 2" xfId="1340"/>
    <cellStyle name="Calcul 2 4 13 3" xfId="1341"/>
    <cellStyle name="Calcul 2 4 13 3 2" xfId="1342"/>
    <cellStyle name="Calcul 2 4 13 4" xfId="1343"/>
    <cellStyle name="Calcul 2 4 13 4 2" xfId="1344"/>
    <cellStyle name="Calcul 2 4 13 5" xfId="1345"/>
    <cellStyle name="Calcul 2 4 13 5 2" xfId="1346"/>
    <cellStyle name="Calcul 2 4 13 6" xfId="1347"/>
    <cellStyle name="Calcul 2 4 13 6 2" xfId="1348"/>
    <cellStyle name="Calcul 2 4 13 7" xfId="1349"/>
    <cellStyle name="Calcul 2 4 13 7 2" xfId="1350"/>
    <cellStyle name="Calcul 2 4 13 8" xfId="1351"/>
    <cellStyle name="Calcul 2 4 14" xfId="1352"/>
    <cellStyle name="Calcul 2 4 14 2" xfId="1353"/>
    <cellStyle name="Calcul 2 4 14 2 2" xfId="1354"/>
    <cellStyle name="Calcul 2 4 14 3" xfId="1355"/>
    <cellStyle name="Calcul 2 4 14 3 2" xfId="1356"/>
    <cellStyle name="Calcul 2 4 14 4" xfId="1357"/>
    <cellStyle name="Calcul 2 4 14 4 2" xfId="1358"/>
    <cellStyle name="Calcul 2 4 14 5" xfId="1359"/>
    <cellStyle name="Calcul 2 4 14 5 2" xfId="1360"/>
    <cellStyle name="Calcul 2 4 14 6" xfId="1361"/>
    <cellStyle name="Calcul 2 4 14 6 2" xfId="1362"/>
    <cellStyle name="Calcul 2 4 14 7" xfId="1363"/>
    <cellStyle name="Calcul 2 4 14 7 2" xfId="1364"/>
    <cellStyle name="Calcul 2 4 14 8" xfId="1365"/>
    <cellStyle name="Calcul 2 4 15" xfId="1366"/>
    <cellStyle name="Calcul 2 4 15 2" xfId="1367"/>
    <cellStyle name="Calcul 2 4 15 2 2" xfId="1368"/>
    <cellStyle name="Calcul 2 4 15 3" xfId="1369"/>
    <cellStyle name="Calcul 2 4 15 3 2" xfId="1370"/>
    <cellStyle name="Calcul 2 4 15 4" xfId="1371"/>
    <cellStyle name="Calcul 2 4 15 4 2" xfId="1372"/>
    <cellStyle name="Calcul 2 4 15 5" xfId="1373"/>
    <cellStyle name="Calcul 2 4 15 5 2" xfId="1374"/>
    <cellStyle name="Calcul 2 4 15 6" xfId="1375"/>
    <cellStyle name="Calcul 2 4 15 6 2" xfId="1376"/>
    <cellStyle name="Calcul 2 4 15 7" xfId="1377"/>
    <cellStyle name="Calcul 2 4 15 7 2" xfId="1378"/>
    <cellStyle name="Calcul 2 4 15 8" xfId="1379"/>
    <cellStyle name="Calcul 2 4 16" xfId="1380"/>
    <cellStyle name="Calcul 2 4 16 2" xfId="1381"/>
    <cellStyle name="Calcul 2 4 17" xfId="1382"/>
    <cellStyle name="Calcul 2 4 2" xfId="1383"/>
    <cellStyle name="Calcul 2 4 2 10" xfId="1384"/>
    <cellStyle name="Calcul 2 4 2 10 2" xfId="1385"/>
    <cellStyle name="Calcul 2 4 2 10 2 2" xfId="1386"/>
    <cellStyle name="Calcul 2 4 2 10 3" xfId="1387"/>
    <cellStyle name="Calcul 2 4 2 10 3 2" xfId="1388"/>
    <cellStyle name="Calcul 2 4 2 10 4" xfId="1389"/>
    <cellStyle name="Calcul 2 4 2 10 4 2" xfId="1390"/>
    <cellStyle name="Calcul 2 4 2 10 5" xfId="1391"/>
    <cellStyle name="Calcul 2 4 2 10 5 2" xfId="1392"/>
    <cellStyle name="Calcul 2 4 2 10 6" xfId="1393"/>
    <cellStyle name="Calcul 2 4 2 10 6 2" xfId="1394"/>
    <cellStyle name="Calcul 2 4 2 10 7" xfId="1395"/>
    <cellStyle name="Calcul 2 4 2 10 7 2" xfId="1396"/>
    <cellStyle name="Calcul 2 4 2 10 8" xfId="1397"/>
    <cellStyle name="Calcul 2 4 2 11" xfId="1398"/>
    <cellStyle name="Calcul 2 4 2 11 2" xfId="1399"/>
    <cellStyle name="Calcul 2 4 2 11 2 2" xfId="1400"/>
    <cellStyle name="Calcul 2 4 2 11 3" xfId="1401"/>
    <cellStyle name="Calcul 2 4 2 11 3 2" xfId="1402"/>
    <cellStyle name="Calcul 2 4 2 11 4" xfId="1403"/>
    <cellStyle name="Calcul 2 4 2 11 4 2" xfId="1404"/>
    <cellStyle name="Calcul 2 4 2 11 5" xfId="1405"/>
    <cellStyle name="Calcul 2 4 2 11 5 2" xfId="1406"/>
    <cellStyle name="Calcul 2 4 2 11 6" xfId="1407"/>
    <cellStyle name="Calcul 2 4 2 11 6 2" xfId="1408"/>
    <cellStyle name="Calcul 2 4 2 11 7" xfId="1409"/>
    <cellStyle name="Calcul 2 4 2 11 7 2" xfId="1410"/>
    <cellStyle name="Calcul 2 4 2 11 8" xfId="1411"/>
    <cellStyle name="Calcul 2 4 2 12" xfId="1412"/>
    <cellStyle name="Calcul 2 4 2 12 2" xfId="1413"/>
    <cellStyle name="Calcul 2 4 2 12 2 2" xfId="1414"/>
    <cellStyle name="Calcul 2 4 2 12 3" xfId="1415"/>
    <cellStyle name="Calcul 2 4 2 12 3 2" xfId="1416"/>
    <cellStyle name="Calcul 2 4 2 12 4" xfId="1417"/>
    <cellStyle name="Calcul 2 4 2 12 4 2" xfId="1418"/>
    <cellStyle name="Calcul 2 4 2 12 5" xfId="1419"/>
    <cellStyle name="Calcul 2 4 2 12 5 2" xfId="1420"/>
    <cellStyle name="Calcul 2 4 2 12 6" xfId="1421"/>
    <cellStyle name="Calcul 2 4 2 12 6 2" xfId="1422"/>
    <cellStyle name="Calcul 2 4 2 12 7" xfId="1423"/>
    <cellStyle name="Calcul 2 4 2 12 7 2" xfId="1424"/>
    <cellStyle name="Calcul 2 4 2 12 8" xfId="1425"/>
    <cellStyle name="Calcul 2 4 2 13" xfId="1426"/>
    <cellStyle name="Calcul 2 4 2 13 2" xfId="1427"/>
    <cellStyle name="Calcul 2 4 2 13 2 2" xfId="1428"/>
    <cellStyle name="Calcul 2 4 2 13 3" xfId="1429"/>
    <cellStyle name="Calcul 2 4 2 13 3 2" xfId="1430"/>
    <cellStyle name="Calcul 2 4 2 13 4" xfId="1431"/>
    <cellStyle name="Calcul 2 4 2 13 4 2" xfId="1432"/>
    <cellStyle name="Calcul 2 4 2 13 5" xfId="1433"/>
    <cellStyle name="Calcul 2 4 2 13 5 2" xfId="1434"/>
    <cellStyle name="Calcul 2 4 2 13 6" xfId="1435"/>
    <cellStyle name="Calcul 2 4 2 13 6 2" xfId="1436"/>
    <cellStyle name="Calcul 2 4 2 13 7" xfId="1437"/>
    <cellStyle name="Calcul 2 4 2 13 7 2" xfId="1438"/>
    <cellStyle name="Calcul 2 4 2 13 8" xfId="1439"/>
    <cellStyle name="Calcul 2 4 2 14" xfId="1440"/>
    <cellStyle name="Calcul 2 4 2 14 2" xfId="1441"/>
    <cellStyle name="Calcul 2 4 2 15" xfId="1442"/>
    <cellStyle name="Calcul 2 4 2 2" xfId="1443"/>
    <cellStyle name="Calcul 2 4 2 2 2" xfId="1444"/>
    <cellStyle name="Calcul 2 4 2 2 2 2" xfId="1445"/>
    <cellStyle name="Calcul 2 4 2 2 3" xfId="1446"/>
    <cellStyle name="Calcul 2 4 2 2 3 2" xfId="1447"/>
    <cellStyle name="Calcul 2 4 2 2 4" xfId="1448"/>
    <cellStyle name="Calcul 2 4 2 2 4 2" xfId="1449"/>
    <cellStyle name="Calcul 2 4 2 2 5" xfId="1450"/>
    <cellStyle name="Calcul 2 4 2 2 5 2" xfId="1451"/>
    <cellStyle name="Calcul 2 4 2 2 6" xfId="1452"/>
    <cellStyle name="Calcul 2 4 2 2 6 2" xfId="1453"/>
    <cellStyle name="Calcul 2 4 2 2 7" xfId="1454"/>
    <cellStyle name="Calcul 2 4 2 2 7 2" xfId="1455"/>
    <cellStyle name="Calcul 2 4 2 2 8" xfId="1456"/>
    <cellStyle name="Calcul 2 4 2 3" xfId="1457"/>
    <cellStyle name="Calcul 2 4 2 3 2" xfId="1458"/>
    <cellStyle name="Calcul 2 4 2 3 2 2" xfId="1459"/>
    <cellStyle name="Calcul 2 4 2 3 3" xfId="1460"/>
    <cellStyle name="Calcul 2 4 2 3 3 2" xfId="1461"/>
    <cellStyle name="Calcul 2 4 2 3 4" xfId="1462"/>
    <cellStyle name="Calcul 2 4 2 3 4 2" xfId="1463"/>
    <cellStyle name="Calcul 2 4 2 3 5" xfId="1464"/>
    <cellStyle name="Calcul 2 4 2 3 5 2" xfId="1465"/>
    <cellStyle name="Calcul 2 4 2 3 6" xfId="1466"/>
    <cellStyle name="Calcul 2 4 2 3 6 2" xfId="1467"/>
    <cellStyle name="Calcul 2 4 2 3 7" xfId="1468"/>
    <cellStyle name="Calcul 2 4 2 3 7 2" xfId="1469"/>
    <cellStyle name="Calcul 2 4 2 3 8" xfId="1470"/>
    <cellStyle name="Calcul 2 4 2 4" xfId="1471"/>
    <cellStyle name="Calcul 2 4 2 4 2" xfId="1472"/>
    <cellStyle name="Calcul 2 4 2 4 2 2" xfId="1473"/>
    <cellStyle name="Calcul 2 4 2 4 3" xfId="1474"/>
    <cellStyle name="Calcul 2 4 2 4 3 2" xfId="1475"/>
    <cellStyle name="Calcul 2 4 2 4 4" xfId="1476"/>
    <cellStyle name="Calcul 2 4 2 4 4 2" xfId="1477"/>
    <cellStyle name="Calcul 2 4 2 4 5" xfId="1478"/>
    <cellStyle name="Calcul 2 4 2 4 5 2" xfId="1479"/>
    <cellStyle name="Calcul 2 4 2 4 6" xfId="1480"/>
    <cellStyle name="Calcul 2 4 2 4 6 2" xfId="1481"/>
    <cellStyle name="Calcul 2 4 2 4 7" xfId="1482"/>
    <cellStyle name="Calcul 2 4 2 4 7 2" xfId="1483"/>
    <cellStyle name="Calcul 2 4 2 4 8" xfId="1484"/>
    <cellStyle name="Calcul 2 4 2 5" xfId="1485"/>
    <cellStyle name="Calcul 2 4 2 5 2" xfId="1486"/>
    <cellStyle name="Calcul 2 4 2 5 2 2" xfId="1487"/>
    <cellStyle name="Calcul 2 4 2 5 3" xfId="1488"/>
    <cellStyle name="Calcul 2 4 2 5 3 2" xfId="1489"/>
    <cellStyle name="Calcul 2 4 2 5 4" xfId="1490"/>
    <cellStyle name="Calcul 2 4 2 5 4 2" xfId="1491"/>
    <cellStyle name="Calcul 2 4 2 5 5" xfId="1492"/>
    <cellStyle name="Calcul 2 4 2 5 5 2" xfId="1493"/>
    <cellStyle name="Calcul 2 4 2 5 6" xfId="1494"/>
    <cellStyle name="Calcul 2 4 2 5 6 2" xfId="1495"/>
    <cellStyle name="Calcul 2 4 2 5 7" xfId="1496"/>
    <cellStyle name="Calcul 2 4 2 5 7 2" xfId="1497"/>
    <cellStyle name="Calcul 2 4 2 5 8" xfId="1498"/>
    <cellStyle name="Calcul 2 4 2 6" xfId="1499"/>
    <cellStyle name="Calcul 2 4 2 6 2" xfId="1500"/>
    <cellStyle name="Calcul 2 4 2 6 2 2" xfId="1501"/>
    <cellStyle name="Calcul 2 4 2 6 3" xfId="1502"/>
    <cellStyle name="Calcul 2 4 2 6 3 2" xfId="1503"/>
    <cellStyle name="Calcul 2 4 2 6 4" xfId="1504"/>
    <cellStyle name="Calcul 2 4 2 6 4 2" xfId="1505"/>
    <cellStyle name="Calcul 2 4 2 6 5" xfId="1506"/>
    <cellStyle name="Calcul 2 4 2 6 5 2" xfId="1507"/>
    <cellStyle name="Calcul 2 4 2 6 6" xfId="1508"/>
    <cellStyle name="Calcul 2 4 2 6 6 2" xfId="1509"/>
    <cellStyle name="Calcul 2 4 2 6 7" xfId="1510"/>
    <cellStyle name="Calcul 2 4 2 6 7 2" xfId="1511"/>
    <cellStyle name="Calcul 2 4 2 6 8" xfId="1512"/>
    <cellStyle name="Calcul 2 4 2 7" xfId="1513"/>
    <cellStyle name="Calcul 2 4 2 7 2" xfId="1514"/>
    <cellStyle name="Calcul 2 4 2 7 2 2" xfId="1515"/>
    <cellStyle name="Calcul 2 4 2 7 3" xfId="1516"/>
    <cellStyle name="Calcul 2 4 2 7 3 2" xfId="1517"/>
    <cellStyle name="Calcul 2 4 2 7 4" xfId="1518"/>
    <cellStyle name="Calcul 2 4 2 7 4 2" xfId="1519"/>
    <cellStyle name="Calcul 2 4 2 7 5" xfId="1520"/>
    <cellStyle name="Calcul 2 4 2 7 5 2" xfId="1521"/>
    <cellStyle name="Calcul 2 4 2 7 6" xfId="1522"/>
    <cellStyle name="Calcul 2 4 2 7 6 2" xfId="1523"/>
    <cellStyle name="Calcul 2 4 2 7 7" xfId="1524"/>
    <cellStyle name="Calcul 2 4 2 7 7 2" xfId="1525"/>
    <cellStyle name="Calcul 2 4 2 7 8" xfId="1526"/>
    <cellStyle name="Calcul 2 4 2 8" xfId="1527"/>
    <cellStyle name="Calcul 2 4 2 8 2" xfId="1528"/>
    <cellStyle name="Calcul 2 4 2 8 2 2" xfId="1529"/>
    <cellStyle name="Calcul 2 4 2 8 3" xfId="1530"/>
    <cellStyle name="Calcul 2 4 2 8 3 2" xfId="1531"/>
    <cellStyle name="Calcul 2 4 2 8 4" xfId="1532"/>
    <cellStyle name="Calcul 2 4 2 8 4 2" xfId="1533"/>
    <cellStyle name="Calcul 2 4 2 8 5" xfId="1534"/>
    <cellStyle name="Calcul 2 4 2 8 5 2" xfId="1535"/>
    <cellStyle name="Calcul 2 4 2 8 6" xfId="1536"/>
    <cellStyle name="Calcul 2 4 2 8 6 2" xfId="1537"/>
    <cellStyle name="Calcul 2 4 2 8 7" xfId="1538"/>
    <cellStyle name="Calcul 2 4 2 8 7 2" xfId="1539"/>
    <cellStyle name="Calcul 2 4 2 8 8" xfId="1540"/>
    <cellStyle name="Calcul 2 4 2 9" xfId="1541"/>
    <cellStyle name="Calcul 2 4 2 9 2" xfId="1542"/>
    <cellStyle name="Calcul 2 4 2 9 2 2" xfId="1543"/>
    <cellStyle name="Calcul 2 4 2 9 3" xfId="1544"/>
    <cellStyle name="Calcul 2 4 2 9 3 2" xfId="1545"/>
    <cellStyle name="Calcul 2 4 2 9 4" xfId="1546"/>
    <cellStyle name="Calcul 2 4 2 9 4 2" xfId="1547"/>
    <cellStyle name="Calcul 2 4 2 9 5" xfId="1548"/>
    <cellStyle name="Calcul 2 4 2 9 5 2" xfId="1549"/>
    <cellStyle name="Calcul 2 4 2 9 6" xfId="1550"/>
    <cellStyle name="Calcul 2 4 2 9 6 2" xfId="1551"/>
    <cellStyle name="Calcul 2 4 2 9 7" xfId="1552"/>
    <cellStyle name="Calcul 2 4 2 9 7 2" xfId="1553"/>
    <cellStyle name="Calcul 2 4 2 9 8" xfId="1554"/>
    <cellStyle name="Calcul 2 4 3" xfId="1555"/>
    <cellStyle name="Calcul 2 4 3 10" xfId="1556"/>
    <cellStyle name="Calcul 2 4 3 10 2" xfId="1557"/>
    <cellStyle name="Calcul 2 4 3 10 2 2" xfId="1558"/>
    <cellStyle name="Calcul 2 4 3 10 3" xfId="1559"/>
    <cellStyle name="Calcul 2 4 3 10 3 2" xfId="1560"/>
    <cellStyle name="Calcul 2 4 3 10 4" xfId="1561"/>
    <cellStyle name="Calcul 2 4 3 10 4 2" xfId="1562"/>
    <cellStyle name="Calcul 2 4 3 10 5" xfId="1563"/>
    <cellStyle name="Calcul 2 4 3 10 5 2" xfId="1564"/>
    <cellStyle name="Calcul 2 4 3 10 6" xfId="1565"/>
    <cellStyle name="Calcul 2 4 3 10 6 2" xfId="1566"/>
    <cellStyle name="Calcul 2 4 3 10 7" xfId="1567"/>
    <cellStyle name="Calcul 2 4 3 10 7 2" xfId="1568"/>
    <cellStyle name="Calcul 2 4 3 10 8" xfId="1569"/>
    <cellStyle name="Calcul 2 4 3 11" xfId="1570"/>
    <cellStyle name="Calcul 2 4 3 11 2" xfId="1571"/>
    <cellStyle name="Calcul 2 4 3 11 2 2" xfId="1572"/>
    <cellStyle name="Calcul 2 4 3 11 3" xfId="1573"/>
    <cellStyle name="Calcul 2 4 3 11 3 2" xfId="1574"/>
    <cellStyle name="Calcul 2 4 3 11 4" xfId="1575"/>
    <cellStyle name="Calcul 2 4 3 11 4 2" xfId="1576"/>
    <cellStyle name="Calcul 2 4 3 11 5" xfId="1577"/>
    <cellStyle name="Calcul 2 4 3 11 5 2" xfId="1578"/>
    <cellStyle name="Calcul 2 4 3 11 6" xfId="1579"/>
    <cellStyle name="Calcul 2 4 3 11 6 2" xfId="1580"/>
    <cellStyle name="Calcul 2 4 3 11 7" xfId="1581"/>
    <cellStyle name="Calcul 2 4 3 11 7 2" xfId="1582"/>
    <cellStyle name="Calcul 2 4 3 11 8" xfId="1583"/>
    <cellStyle name="Calcul 2 4 3 12" xfId="1584"/>
    <cellStyle name="Calcul 2 4 3 12 2" xfId="1585"/>
    <cellStyle name="Calcul 2 4 3 12 2 2" xfId="1586"/>
    <cellStyle name="Calcul 2 4 3 12 3" xfId="1587"/>
    <cellStyle name="Calcul 2 4 3 12 3 2" xfId="1588"/>
    <cellStyle name="Calcul 2 4 3 12 4" xfId="1589"/>
    <cellStyle name="Calcul 2 4 3 12 4 2" xfId="1590"/>
    <cellStyle name="Calcul 2 4 3 12 5" xfId="1591"/>
    <cellStyle name="Calcul 2 4 3 12 5 2" xfId="1592"/>
    <cellStyle name="Calcul 2 4 3 12 6" xfId="1593"/>
    <cellStyle name="Calcul 2 4 3 12 6 2" xfId="1594"/>
    <cellStyle name="Calcul 2 4 3 12 7" xfId="1595"/>
    <cellStyle name="Calcul 2 4 3 12 7 2" xfId="1596"/>
    <cellStyle name="Calcul 2 4 3 12 8" xfId="1597"/>
    <cellStyle name="Calcul 2 4 3 13" xfId="1598"/>
    <cellStyle name="Calcul 2 4 3 13 2" xfId="1599"/>
    <cellStyle name="Calcul 2 4 3 13 2 2" xfId="1600"/>
    <cellStyle name="Calcul 2 4 3 13 3" xfId="1601"/>
    <cellStyle name="Calcul 2 4 3 13 3 2" xfId="1602"/>
    <cellStyle name="Calcul 2 4 3 13 4" xfId="1603"/>
    <cellStyle name="Calcul 2 4 3 13 4 2" xfId="1604"/>
    <cellStyle name="Calcul 2 4 3 13 5" xfId="1605"/>
    <cellStyle name="Calcul 2 4 3 13 5 2" xfId="1606"/>
    <cellStyle name="Calcul 2 4 3 13 6" xfId="1607"/>
    <cellStyle name="Calcul 2 4 3 13 6 2" xfId="1608"/>
    <cellStyle name="Calcul 2 4 3 13 7" xfId="1609"/>
    <cellStyle name="Calcul 2 4 3 13 7 2" xfId="1610"/>
    <cellStyle name="Calcul 2 4 3 13 8" xfId="1611"/>
    <cellStyle name="Calcul 2 4 3 14" xfId="1612"/>
    <cellStyle name="Calcul 2 4 3 14 2" xfId="1613"/>
    <cellStyle name="Calcul 2 4 3 15" xfId="1614"/>
    <cellStyle name="Calcul 2 4 3 2" xfId="1615"/>
    <cellStyle name="Calcul 2 4 3 2 2" xfId="1616"/>
    <cellStyle name="Calcul 2 4 3 2 2 2" xfId="1617"/>
    <cellStyle name="Calcul 2 4 3 2 3" xfId="1618"/>
    <cellStyle name="Calcul 2 4 3 2 3 2" xfId="1619"/>
    <cellStyle name="Calcul 2 4 3 2 4" xfId="1620"/>
    <cellStyle name="Calcul 2 4 3 2 4 2" xfId="1621"/>
    <cellStyle name="Calcul 2 4 3 2 5" xfId="1622"/>
    <cellStyle name="Calcul 2 4 3 2 5 2" xfId="1623"/>
    <cellStyle name="Calcul 2 4 3 2 6" xfId="1624"/>
    <cellStyle name="Calcul 2 4 3 2 6 2" xfId="1625"/>
    <cellStyle name="Calcul 2 4 3 2 7" xfId="1626"/>
    <cellStyle name="Calcul 2 4 3 2 7 2" xfId="1627"/>
    <cellStyle name="Calcul 2 4 3 2 8" xfId="1628"/>
    <cellStyle name="Calcul 2 4 3 3" xfId="1629"/>
    <cellStyle name="Calcul 2 4 3 3 2" xfId="1630"/>
    <cellStyle name="Calcul 2 4 3 3 2 2" xfId="1631"/>
    <cellStyle name="Calcul 2 4 3 3 3" xfId="1632"/>
    <cellStyle name="Calcul 2 4 3 3 3 2" xfId="1633"/>
    <cellStyle name="Calcul 2 4 3 3 4" xfId="1634"/>
    <cellStyle name="Calcul 2 4 3 3 4 2" xfId="1635"/>
    <cellStyle name="Calcul 2 4 3 3 5" xfId="1636"/>
    <cellStyle name="Calcul 2 4 3 3 5 2" xfId="1637"/>
    <cellStyle name="Calcul 2 4 3 3 6" xfId="1638"/>
    <cellStyle name="Calcul 2 4 3 3 6 2" xfId="1639"/>
    <cellStyle name="Calcul 2 4 3 3 7" xfId="1640"/>
    <cellStyle name="Calcul 2 4 3 3 7 2" xfId="1641"/>
    <cellStyle name="Calcul 2 4 3 3 8" xfId="1642"/>
    <cellStyle name="Calcul 2 4 3 4" xfId="1643"/>
    <cellStyle name="Calcul 2 4 3 4 2" xfId="1644"/>
    <cellStyle name="Calcul 2 4 3 4 2 2" xfId="1645"/>
    <cellStyle name="Calcul 2 4 3 4 3" xfId="1646"/>
    <cellStyle name="Calcul 2 4 3 4 3 2" xfId="1647"/>
    <cellStyle name="Calcul 2 4 3 4 4" xfId="1648"/>
    <cellStyle name="Calcul 2 4 3 4 4 2" xfId="1649"/>
    <cellStyle name="Calcul 2 4 3 4 5" xfId="1650"/>
    <cellStyle name="Calcul 2 4 3 4 5 2" xfId="1651"/>
    <cellStyle name="Calcul 2 4 3 4 6" xfId="1652"/>
    <cellStyle name="Calcul 2 4 3 4 6 2" xfId="1653"/>
    <cellStyle name="Calcul 2 4 3 4 7" xfId="1654"/>
    <cellStyle name="Calcul 2 4 3 4 7 2" xfId="1655"/>
    <cellStyle name="Calcul 2 4 3 4 8" xfId="1656"/>
    <cellStyle name="Calcul 2 4 3 5" xfId="1657"/>
    <cellStyle name="Calcul 2 4 3 5 2" xfId="1658"/>
    <cellStyle name="Calcul 2 4 3 5 2 2" xfId="1659"/>
    <cellStyle name="Calcul 2 4 3 5 3" xfId="1660"/>
    <cellStyle name="Calcul 2 4 3 5 3 2" xfId="1661"/>
    <cellStyle name="Calcul 2 4 3 5 4" xfId="1662"/>
    <cellStyle name="Calcul 2 4 3 5 4 2" xfId="1663"/>
    <cellStyle name="Calcul 2 4 3 5 5" xfId="1664"/>
    <cellStyle name="Calcul 2 4 3 5 5 2" xfId="1665"/>
    <cellStyle name="Calcul 2 4 3 5 6" xfId="1666"/>
    <cellStyle name="Calcul 2 4 3 5 6 2" xfId="1667"/>
    <cellStyle name="Calcul 2 4 3 5 7" xfId="1668"/>
    <cellStyle name="Calcul 2 4 3 5 7 2" xfId="1669"/>
    <cellStyle name="Calcul 2 4 3 5 8" xfId="1670"/>
    <cellStyle name="Calcul 2 4 3 6" xfId="1671"/>
    <cellStyle name="Calcul 2 4 3 6 2" xfId="1672"/>
    <cellStyle name="Calcul 2 4 3 6 2 2" xfId="1673"/>
    <cellStyle name="Calcul 2 4 3 6 3" xfId="1674"/>
    <cellStyle name="Calcul 2 4 3 6 3 2" xfId="1675"/>
    <cellStyle name="Calcul 2 4 3 6 4" xfId="1676"/>
    <cellStyle name="Calcul 2 4 3 6 4 2" xfId="1677"/>
    <cellStyle name="Calcul 2 4 3 6 5" xfId="1678"/>
    <cellStyle name="Calcul 2 4 3 6 5 2" xfId="1679"/>
    <cellStyle name="Calcul 2 4 3 6 6" xfId="1680"/>
    <cellStyle name="Calcul 2 4 3 6 6 2" xfId="1681"/>
    <cellStyle name="Calcul 2 4 3 6 7" xfId="1682"/>
    <cellStyle name="Calcul 2 4 3 6 7 2" xfId="1683"/>
    <cellStyle name="Calcul 2 4 3 6 8" xfId="1684"/>
    <cellStyle name="Calcul 2 4 3 7" xfId="1685"/>
    <cellStyle name="Calcul 2 4 3 7 2" xfId="1686"/>
    <cellStyle name="Calcul 2 4 3 7 2 2" xfId="1687"/>
    <cellStyle name="Calcul 2 4 3 7 3" xfId="1688"/>
    <cellStyle name="Calcul 2 4 3 7 3 2" xfId="1689"/>
    <cellStyle name="Calcul 2 4 3 7 4" xfId="1690"/>
    <cellStyle name="Calcul 2 4 3 7 4 2" xfId="1691"/>
    <cellStyle name="Calcul 2 4 3 7 5" xfId="1692"/>
    <cellStyle name="Calcul 2 4 3 7 5 2" xfId="1693"/>
    <cellStyle name="Calcul 2 4 3 7 6" xfId="1694"/>
    <cellStyle name="Calcul 2 4 3 7 6 2" xfId="1695"/>
    <cellStyle name="Calcul 2 4 3 7 7" xfId="1696"/>
    <cellStyle name="Calcul 2 4 3 7 7 2" xfId="1697"/>
    <cellStyle name="Calcul 2 4 3 7 8" xfId="1698"/>
    <cellStyle name="Calcul 2 4 3 8" xfId="1699"/>
    <cellStyle name="Calcul 2 4 3 8 2" xfId="1700"/>
    <cellStyle name="Calcul 2 4 3 8 2 2" xfId="1701"/>
    <cellStyle name="Calcul 2 4 3 8 3" xfId="1702"/>
    <cellStyle name="Calcul 2 4 3 8 3 2" xfId="1703"/>
    <cellStyle name="Calcul 2 4 3 8 4" xfId="1704"/>
    <cellStyle name="Calcul 2 4 3 8 4 2" xfId="1705"/>
    <cellStyle name="Calcul 2 4 3 8 5" xfId="1706"/>
    <cellStyle name="Calcul 2 4 3 8 5 2" xfId="1707"/>
    <cellStyle name="Calcul 2 4 3 8 6" xfId="1708"/>
    <cellStyle name="Calcul 2 4 3 8 6 2" xfId="1709"/>
    <cellStyle name="Calcul 2 4 3 8 7" xfId="1710"/>
    <cellStyle name="Calcul 2 4 3 8 7 2" xfId="1711"/>
    <cellStyle name="Calcul 2 4 3 8 8" xfId="1712"/>
    <cellStyle name="Calcul 2 4 3 9" xfId="1713"/>
    <cellStyle name="Calcul 2 4 3 9 2" xfId="1714"/>
    <cellStyle name="Calcul 2 4 3 9 2 2" xfId="1715"/>
    <cellStyle name="Calcul 2 4 3 9 3" xfId="1716"/>
    <cellStyle name="Calcul 2 4 3 9 3 2" xfId="1717"/>
    <cellStyle name="Calcul 2 4 3 9 4" xfId="1718"/>
    <cellStyle name="Calcul 2 4 3 9 4 2" xfId="1719"/>
    <cellStyle name="Calcul 2 4 3 9 5" xfId="1720"/>
    <cellStyle name="Calcul 2 4 3 9 5 2" xfId="1721"/>
    <cellStyle name="Calcul 2 4 3 9 6" xfId="1722"/>
    <cellStyle name="Calcul 2 4 3 9 6 2" xfId="1723"/>
    <cellStyle name="Calcul 2 4 3 9 7" xfId="1724"/>
    <cellStyle name="Calcul 2 4 3 9 7 2" xfId="1725"/>
    <cellStyle name="Calcul 2 4 3 9 8" xfId="1726"/>
    <cellStyle name="Calcul 2 4 4" xfId="1727"/>
    <cellStyle name="Calcul 2 4 4 2" xfId="1728"/>
    <cellStyle name="Calcul 2 4 4 2 2" xfId="1729"/>
    <cellStyle name="Calcul 2 4 4 3" xfId="1730"/>
    <cellStyle name="Calcul 2 4 4 3 2" xfId="1731"/>
    <cellStyle name="Calcul 2 4 4 4" xfId="1732"/>
    <cellStyle name="Calcul 2 4 4 4 2" xfId="1733"/>
    <cellStyle name="Calcul 2 4 4 5" xfId="1734"/>
    <cellStyle name="Calcul 2 4 4 5 2" xfId="1735"/>
    <cellStyle name="Calcul 2 4 4 6" xfId="1736"/>
    <cellStyle name="Calcul 2 4 4 6 2" xfId="1737"/>
    <cellStyle name="Calcul 2 4 4 7" xfId="1738"/>
    <cellStyle name="Calcul 2 4 4 7 2" xfId="1739"/>
    <cellStyle name="Calcul 2 4 4 8" xfId="1740"/>
    <cellStyle name="Calcul 2 4 5" xfId="1741"/>
    <cellStyle name="Calcul 2 4 5 2" xfId="1742"/>
    <cellStyle name="Calcul 2 4 5 2 2" xfId="1743"/>
    <cellStyle name="Calcul 2 4 5 3" xfId="1744"/>
    <cellStyle name="Calcul 2 4 5 3 2" xfId="1745"/>
    <cellStyle name="Calcul 2 4 5 4" xfId="1746"/>
    <cellStyle name="Calcul 2 4 5 4 2" xfId="1747"/>
    <cellStyle name="Calcul 2 4 5 5" xfId="1748"/>
    <cellStyle name="Calcul 2 4 5 5 2" xfId="1749"/>
    <cellStyle name="Calcul 2 4 5 6" xfId="1750"/>
    <cellStyle name="Calcul 2 4 5 6 2" xfId="1751"/>
    <cellStyle name="Calcul 2 4 5 7" xfId="1752"/>
    <cellStyle name="Calcul 2 4 5 7 2" xfId="1753"/>
    <cellStyle name="Calcul 2 4 5 8" xfId="1754"/>
    <cellStyle name="Calcul 2 4 6" xfId="1755"/>
    <cellStyle name="Calcul 2 4 6 2" xfId="1756"/>
    <cellStyle name="Calcul 2 4 6 2 2" xfId="1757"/>
    <cellStyle name="Calcul 2 4 6 3" xfId="1758"/>
    <cellStyle name="Calcul 2 4 6 3 2" xfId="1759"/>
    <cellStyle name="Calcul 2 4 6 4" xfId="1760"/>
    <cellStyle name="Calcul 2 4 6 4 2" xfId="1761"/>
    <cellStyle name="Calcul 2 4 6 5" xfId="1762"/>
    <cellStyle name="Calcul 2 4 6 5 2" xfId="1763"/>
    <cellStyle name="Calcul 2 4 6 6" xfId="1764"/>
    <cellStyle name="Calcul 2 4 6 6 2" xfId="1765"/>
    <cellStyle name="Calcul 2 4 6 7" xfId="1766"/>
    <cellStyle name="Calcul 2 4 6 7 2" xfId="1767"/>
    <cellStyle name="Calcul 2 4 6 8" xfId="1768"/>
    <cellStyle name="Calcul 2 4 7" xfId="1769"/>
    <cellStyle name="Calcul 2 4 7 2" xfId="1770"/>
    <cellStyle name="Calcul 2 4 7 2 2" xfId="1771"/>
    <cellStyle name="Calcul 2 4 7 3" xfId="1772"/>
    <cellStyle name="Calcul 2 4 7 3 2" xfId="1773"/>
    <cellStyle name="Calcul 2 4 7 4" xfId="1774"/>
    <cellStyle name="Calcul 2 4 7 4 2" xfId="1775"/>
    <cellStyle name="Calcul 2 4 7 5" xfId="1776"/>
    <cellStyle name="Calcul 2 4 7 5 2" xfId="1777"/>
    <cellStyle name="Calcul 2 4 7 6" xfId="1778"/>
    <cellStyle name="Calcul 2 4 7 6 2" xfId="1779"/>
    <cellStyle name="Calcul 2 4 7 7" xfId="1780"/>
    <cellStyle name="Calcul 2 4 7 7 2" xfId="1781"/>
    <cellStyle name="Calcul 2 4 7 8" xfId="1782"/>
    <cellStyle name="Calcul 2 4 8" xfId="1783"/>
    <cellStyle name="Calcul 2 4 8 2" xfId="1784"/>
    <cellStyle name="Calcul 2 4 8 2 2" xfId="1785"/>
    <cellStyle name="Calcul 2 4 8 3" xfId="1786"/>
    <cellStyle name="Calcul 2 4 8 3 2" xfId="1787"/>
    <cellStyle name="Calcul 2 4 8 4" xfId="1788"/>
    <cellStyle name="Calcul 2 4 8 4 2" xfId="1789"/>
    <cellStyle name="Calcul 2 4 8 5" xfId="1790"/>
    <cellStyle name="Calcul 2 4 8 5 2" xfId="1791"/>
    <cellStyle name="Calcul 2 4 8 6" xfId="1792"/>
    <cellStyle name="Calcul 2 4 8 6 2" xfId="1793"/>
    <cellStyle name="Calcul 2 4 8 7" xfId="1794"/>
    <cellStyle name="Calcul 2 4 8 7 2" xfId="1795"/>
    <cellStyle name="Calcul 2 4 8 8" xfId="1796"/>
    <cellStyle name="Calcul 2 4 9" xfId="1797"/>
    <cellStyle name="Calcul 2 4 9 2" xfId="1798"/>
    <cellStyle name="Calcul 2 4 9 2 2" xfId="1799"/>
    <cellStyle name="Calcul 2 4 9 3" xfId="1800"/>
    <cellStyle name="Calcul 2 4 9 3 2" xfId="1801"/>
    <cellStyle name="Calcul 2 4 9 4" xfId="1802"/>
    <cellStyle name="Calcul 2 4 9 4 2" xfId="1803"/>
    <cellStyle name="Calcul 2 4 9 5" xfId="1804"/>
    <cellStyle name="Calcul 2 4 9 5 2" xfId="1805"/>
    <cellStyle name="Calcul 2 4 9 6" xfId="1806"/>
    <cellStyle name="Calcul 2 4 9 6 2" xfId="1807"/>
    <cellStyle name="Calcul 2 4 9 7" xfId="1808"/>
    <cellStyle name="Calcul 2 4 9 7 2" xfId="1809"/>
    <cellStyle name="Calcul 2 4 9 8" xfId="1810"/>
    <cellStyle name="Calcul 2 5" xfId="1811"/>
    <cellStyle name="Calcul 2 5 10" xfId="1812"/>
    <cellStyle name="Calcul 2 5 10 2" xfId="1813"/>
    <cellStyle name="Calcul 2 5 10 2 2" xfId="1814"/>
    <cellStyle name="Calcul 2 5 10 3" xfId="1815"/>
    <cellStyle name="Calcul 2 5 10 3 2" xfId="1816"/>
    <cellStyle name="Calcul 2 5 10 4" xfId="1817"/>
    <cellStyle name="Calcul 2 5 10 4 2" xfId="1818"/>
    <cellStyle name="Calcul 2 5 10 5" xfId="1819"/>
    <cellStyle name="Calcul 2 5 10 5 2" xfId="1820"/>
    <cellStyle name="Calcul 2 5 10 6" xfId="1821"/>
    <cellStyle name="Calcul 2 5 10 6 2" xfId="1822"/>
    <cellStyle name="Calcul 2 5 10 7" xfId="1823"/>
    <cellStyle name="Calcul 2 5 10 7 2" xfId="1824"/>
    <cellStyle name="Calcul 2 5 10 8" xfId="1825"/>
    <cellStyle name="Calcul 2 5 11" xfId="1826"/>
    <cellStyle name="Calcul 2 5 11 2" xfId="1827"/>
    <cellStyle name="Calcul 2 5 11 2 2" xfId="1828"/>
    <cellStyle name="Calcul 2 5 11 3" xfId="1829"/>
    <cellStyle name="Calcul 2 5 11 3 2" xfId="1830"/>
    <cellStyle name="Calcul 2 5 11 4" xfId="1831"/>
    <cellStyle name="Calcul 2 5 11 4 2" xfId="1832"/>
    <cellStyle name="Calcul 2 5 11 5" xfId="1833"/>
    <cellStyle name="Calcul 2 5 11 5 2" xfId="1834"/>
    <cellStyle name="Calcul 2 5 11 6" xfId="1835"/>
    <cellStyle name="Calcul 2 5 11 6 2" xfId="1836"/>
    <cellStyle name="Calcul 2 5 11 7" xfId="1837"/>
    <cellStyle name="Calcul 2 5 11 7 2" xfId="1838"/>
    <cellStyle name="Calcul 2 5 11 8" xfId="1839"/>
    <cellStyle name="Calcul 2 5 12" xfId="1840"/>
    <cellStyle name="Calcul 2 5 12 2" xfId="1841"/>
    <cellStyle name="Calcul 2 5 12 2 2" xfId="1842"/>
    <cellStyle name="Calcul 2 5 12 3" xfId="1843"/>
    <cellStyle name="Calcul 2 5 12 3 2" xfId="1844"/>
    <cellStyle name="Calcul 2 5 12 4" xfId="1845"/>
    <cellStyle name="Calcul 2 5 12 4 2" xfId="1846"/>
    <cellStyle name="Calcul 2 5 12 5" xfId="1847"/>
    <cellStyle name="Calcul 2 5 12 5 2" xfId="1848"/>
    <cellStyle name="Calcul 2 5 12 6" xfId="1849"/>
    <cellStyle name="Calcul 2 5 12 6 2" xfId="1850"/>
    <cellStyle name="Calcul 2 5 12 7" xfId="1851"/>
    <cellStyle name="Calcul 2 5 12 7 2" xfId="1852"/>
    <cellStyle name="Calcul 2 5 12 8" xfId="1853"/>
    <cellStyle name="Calcul 2 5 13" xfId="1854"/>
    <cellStyle name="Calcul 2 5 13 2" xfId="1855"/>
    <cellStyle name="Calcul 2 5 13 2 2" xfId="1856"/>
    <cellStyle name="Calcul 2 5 13 3" xfId="1857"/>
    <cellStyle name="Calcul 2 5 13 3 2" xfId="1858"/>
    <cellStyle name="Calcul 2 5 13 4" xfId="1859"/>
    <cellStyle name="Calcul 2 5 13 4 2" xfId="1860"/>
    <cellStyle name="Calcul 2 5 13 5" xfId="1861"/>
    <cellStyle name="Calcul 2 5 13 5 2" xfId="1862"/>
    <cellStyle name="Calcul 2 5 13 6" xfId="1863"/>
    <cellStyle name="Calcul 2 5 13 6 2" xfId="1864"/>
    <cellStyle name="Calcul 2 5 13 7" xfId="1865"/>
    <cellStyle name="Calcul 2 5 13 7 2" xfId="1866"/>
    <cellStyle name="Calcul 2 5 13 8" xfId="1867"/>
    <cellStyle name="Calcul 2 5 14" xfId="1868"/>
    <cellStyle name="Calcul 2 5 14 2" xfId="1869"/>
    <cellStyle name="Calcul 2 5 15" xfId="1870"/>
    <cellStyle name="Calcul 2 5 2" xfId="1871"/>
    <cellStyle name="Calcul 2 5 2 2" xfId="1872"/>
    <cellStyle name="Calcul 2 5 2 2 2" xfId="1873"/>
    <cellStyle name="Calcul 2 5 2 3" xfId="1874"/>
    <cellStyle name="Calcul 2 5 2 3 2" xfId="1875"/>
    <cellStyle name="Calcul 2 5 2 4" xfId="1876"/>
    <cellStyle name="Calcul 2 5 2 4 2" xfId="1877"/>
    <cellStyle name="Calcul 2 5 2 5" xfId="1878"/>
    <cellStyle name="Calcul 2 5 2 5 2" xfId="1879"/>
    <cellStyle name="Calcul 2 5 2 6" xfId="1880"/>
    <cellStyle name="Calcul 2 5 2 6 2" xfId="1881"/>
    <cellStyle name="Calcul 2 5 2 7" xfId="1882"/>
    <cellStyle name="Calcul 2 5 2 7 2" xfId="1883"/>
    <cellStyle name="Calcul 2 5 2 8" xfId="1884"/>
    <cellStyle name="Calcul 2 5 3" xfId="1885"/>
    <cellStyle name="Calcul 2 5 3 2" xfId="1886"/>
    <cellStyle name="Calcul 2 5 3 2 2" xfId="1887"/>
    <cellStyle name="Calcul 2 5 3 3" xfId="1888"/>
    <cellStyle name="Calcul 2 5 3 3 2" xfId="1889"/>
    <cellStyle name="Calcul 2 5 3 4" xfId="1890"/>
    <cellStyle name="Calcul 2 5 3 4 2" xfId="1891"/>
    <cellStyle name="Calcul 2 5 3 5" xfId="1892"/>
    <cellStyle name="Calcul 2 5 3 5 2" xfId="1893"/>
    <cellStyle name="Calcul 2 5 3 6" xfId="1894"/>
    <cellStyle name="Calcul 2 5 3 6 2" xfId="1895"/>
    <cellStyle name="Calcul 2 5 3 7" xfId="1896"/>
    <cellStyle name="Calcul 2 5 3 7 2" xfId="1897"/>
    <cellStyle name="Calcul 2 5 3 8" xfId="1898"/>
    <cellStyle name="Calcul 2 5 4" xfId="1899"/>
    <cellStyle name="Calcul 2 5 4 2" xfId="1900"/>
    <cellStyle name="Calcul 2 5 4 2 2" xfId="1901"/>
    <cellStyle name="Calcul 2 5 4 3" xfId="1902"/>
    <cellStyle name="Calcul 2 5 4 3 2" xfId="1903"/>
    <cellStyle name="Calcul 2 5 4 4" xfId="1904"/>
    <cellStyle name="Calcul 2 5 4 4 2" xfId="1905"/>
    <cellStyle name="Calcul 2 5 4 5" xfId="1906"/>
    <cellStyle name="Calcul 2 5 4 5 2" xfId="1907"/>
    <cellStyle name="Calcul 2 5 4 6" xfId="1908"/>
    <cellStyle name="Calcul 2 5 4 6 2" xfId="1909"/>
    <cellStyle name="Calcul 2 5 4 7" xfId="1910"/>
    <cellStyle name="Calcul 2 5 4 7 2" xfId="1911"/>
    <cellStyle name="Calcul 2 5 4 8" xfId="1912"/>
    <cellStyle name="Calcul 2 5 5" xfId="1913"/>
    <cellStyle name="Calcul 2 5 5 2" xfId="1914"/>
    <cellStyle name="Calcul 2 5 5 2 2" xfId="1915"/>
    <cellStyle name="Calcul 2 5 5 3" xfId="1916"/>
    <cellStyle name="Calcul 2 5 5 3 2" xfId="1917"/>
    <cellStyle name="Calcul 2 5 5 4" xfId="1918"/>
    <cellStyle name="Calcul 2 5 5 4 2" xfId="1919"/>
    <cellStyle name="Calcul 2 5 5 5" xfId="1920"/>
    <cellStyle name="Calcul 2 5 5 5 2" xfId="1921"/>
    <cellStyle name="Calcul 2 5 5 6" xfId="1922"/>
    <cellStyle name="Calcul 2 5 5 6 2" xfId="1923"/>
    <cellStyle name="Calcul 2 5 5 7" xfId="1924"/>
    <cellStyle name="Calcul 2 5 5 7 2" xfId="1925"/>
    <cellStyle name="Calcul 2 5 5 8" xfId="1926"/>
    <cellStyle name="Calcul 2 5 6" xfId="1927"/>
    <cellStyle name="Calcul 2 5 6 2" xfId="1928"/>
    <cellStyle name="Calcul 2 5 6 2 2" xfId="1929"/>
    <cellStyle name="Calcul 2 5 6 3" xfId="1930"/>
    <cellStyle name="Calcul 2 5 6 3 2" xfId="1931"/>
    <cellStyle name="Calcul 2 5 6 4" xfId="1932"/>
    <cellStyle name="Calcul 2 5 6 4 2" xfId="1933"/>
    <cellStyle name="Calcul 2 5 6 5" xfId="1934"/>
    <cellStyle name="Calcul 2 5 6 5 2" xfId="1935"/>
    <cellStyle name="Calcul 2 5 6 6" xfId="1936"/>
    <cellStyle name="Calcul 2 5 6 6 2" xfId="1937"/>
    <cellStyle name="Calcul 2 5 6 7" xfId="1938"/>
    <cellStyle name="Calcul 2 5 6 7 2" xfId="1939"/>
    <cellStyle name="Calcul 2 5 6 8" xfId="1940"/>
    <cellStyle name="Calcul 2 5 7" xfId="1941"/>
    <cellStyle name="Calcul 2 5 7 2" xfId="1942"/>
    <cellStyle name="Calcul 2 5 7 2 2" xfId="1943"/>
    <cellStyle name="Calcul 2 5 7 3" xfId="1944"/>
    <cellStyle name="Calcul 2 5 7 3 2" xfId="1945"/>
    <cellStyle name="Calcul 2 5 7 4" xfId="1946"/>
    <cellStyle name="Calcul 2 5 7 4 2" xfId="1947"/>
    <cellStyle name="Calcul 2 5 7 5" xfId="1948"/>
    <cellStyle name="Calcul 2 5 7 5 2" xfId="1949"/>
    <cellStyle name="Calcul 2 5 7 6" xfId="1950"/>
    <cellStyle name="Calcul 2 5 7 6 2" xfId="1951"/>
    <cellStyle name="Calcul 2 5 7 7" xfId="1952"/>
    <cellStyle name="Calcul 2 5 7 7 2" xfId="1953"/>
    <cellStyle name="Calcul 2 5 7 8" xfId="1954"/>
    <cellStyle name="Calcul 2 5 8" xfId="1955"/>
    <cellStyle name="Calcul 2 5 8 2" xfId="1956"/>
    <cellStyle name="Calcul 2 5 8 2 2" xfId="1957"/>
    <cellStyle name="Calcul 2 5 8 3" xfId="1958"/>
    <cellStyle name="Calcul 2 5 8 3 2" xfId="1959"/>
    <cellStyle name="Calcul 2 5 8 4" xfId="1960"/>
    <cellStyle name="Calcul 2 5 8 4 2" xfId="1961"/>
    <cellStyle name="Calcul 2 5 8 5" xfId="1962"/>
    <cellStyle name="Calcul 2 5 8 5 2" xfId="1963"/>
    <cellStyle name="Calcul 2 5 8 6" xfId="1964"/>
    <cellStyle name="Calcul 2 5 8 6 2" xfId="1965"/>
    <cellStyle name="Calcul 2 5 8 7" xfId="1966"/>
    <cellStyle name="Calcul 2 5 8 7 2" xfId="1967"/>
    <cellStyle name="Calcul 2 5 8 8" xfId="1968"/>
    <cellStyle name="Calcul 2 5 9" xfId="1969"/>
    <cellStyle name="Calcul 2 5 9 2" xfId="1970"/>
    <cellStyle name="Calcul 2 5 9 2 2" xfId="1971"/>
    <cellStyle name="Calcul 2 5 9 3" xfId="1972"/>
    <cellStyle name="Calcul 2 5 9 3 2" xfId="1973"/>
    <cellStyle name="Calcul 2 5 9 4" xfId="1974"/>
    <cellStyle name="Calcul 2 5 9 4 2" xfId="1975"/>
    <cellStyle name="Calcul 2 5 9 5" xfId="1976"/>
    <cellStyle name="Calcul 2 5 9 5 2" xfId="1977"/>
    <cellStyle name="Calcul 2 5 9 6" xfId="1978"/>
    <cellStyle name="Calcul 2 5 9 6 2" xfId="1979"/>
    <cellStyle name="Calcul 2 5 9 7" xfId="1980"/>
    <cellStyle name="Calcul 2 5 9 7 2" xfId="1981"/>
    <cellStyle name="Calcul 2 5 9 8" xfId="1982"/>
    <cellStyle name="Calcul 2 6" xfId="1983"/>
    <cellStyle name="Calcul 2 6 2" xfId="1984"/>
    <cellStyle name="Calcul 2 6 2 2" xfId="1985"/>
    <cellStyle name="Calcul 2 6 3" xfId="1986"/>
    <cellStyle name="Calcul 2 6 3 2" xfId="1987"/>
    <cellStyle name="Calcul 2 6 4" xfId="1988"/>
    <cellStyle name="Calcul 2 6 4 2" xfId="1989"/>
    <cellStyle name="Calcul 2 6 5" xfId="1990"/>
    <cellStyle name="Calcul 2 6 5 2" xfId="1991"/>
    <cellStyle name="Calcul 2 6 6" xfId="1992"/>
    <cellStyle name="Calcul 2 6 6 2" xfId="1993"/>
    <cellStyle name="Calcul 2 6 7" xfId="1994"/>
    <cellStyle name="Calcul 2 6 7 2" xfId="1995"/>
    <cellStyle name="Calcul 2 6 8" xfId="1996"/>
    <cellStyle name="Calcul 2 7" xfId="1997"/>
    <cellStyle name="Calcul 2 7 2" xfId="1998"/>
    <cellStyle name="Calcul 2 7 2 2" xfId="1999"/>
    <cellStyle name="Calcul 2 7 3" xfId="2000"/>
    <cellStyle name="Calcul 2 7 3 2" xfId="2001"/>
    <cellStyle name="Calcul 2 7 4" xfId="2002"/>
    <cellStyle name="Calcul 2 7 4 2" xfId="2003"/>
    <cellStyle name="Calcul 2 7 5" xfId="2004"/>
    <cellStyle name="Calcul 2 7 5 2" xfId="2005"/>
    <cellStyle name="Calcul 2 7 6" xfId="2006"/>
    <cellStyle name="Calcul 2 7 6 2" xfId="2007"/>
    <cellStyle name="Calcul 2 7 7" xfId="2008"/>
    <cellStyle name="Calcul 2 7 7 2" xfId="2009"/>
    <cellStyle name="Calcul 2 7 8" xfId="2010"/>
    <cellStyle name="Calcul 2 8" xfId="2011"/>
    <cellStyle name="Calcul 2 8 2" xfId="2012"/>
    <cellStyle name="Calcul 2 8 2 2" xfId="2013"/>
    <cellStyle name="Calcul 2 8 3" xfId="2014"/>
    <cellStyle name="Calcul 2 8 3 2" xfId="2015"/>
    <cellStyle name="Calcul 2 8 4" xfId="2016"/>
    <cellStyle name="Calcul 2 8 4 2" xfId="2017"/>
    <cellStyle name="Calcul 2 8 5" xfId="2018"/>
    <cellStyle name="Calcul 2 8 5 2" xfId="2019"/>
    <cellStyle name="Calcul 2 8 6" xfId="2020"/>
    <cellStyle name="Calcul 2 8 6 2" xfId="2021"/>
    <cellStyle name="Calcul 2 8 7" xfId="2022"/>
    <cellStyle name="Calcul 2 8 7 2" xfId="2023"/>
    <cellStyle name="Calcul 2 8 8" xfId="2024"/>
    <cellStyle name="Calcul 2 9" xfId="2025"/>
    <cellStyle name="Calcul 2 9 2" xfId="2026"/>
    <cellStyle name="Calcul 2 9 2 2" xfId="2027"/>
    <cellStyle name="Calcul 2 9 3" xfId="2028"/>
    <cellStyle name="Calcul 2 9 3 2" xfId="2029"/>
    <cellStyle name="Calcul 2 9 4" xfId="2030"/>
    <cellStyle name="Calcul 2 9 4 2" xfId="2031"/>
    <cellStyle name="Calcul 2 9 5" xfId="2032"/>
    <cellStyle name="Calcul 2 9 5 2" xfId="2033"/>
    <cellStyle name="Calcul 2 9 6" xfId="2034"/>
    <cellStyle name="Calcul 2 9 6 2" xfId="2035"/>
    <cellStyle name="Calcul 2 9 7" xfId="2036"/>
    <cellStyle name="Calcul 2 9 7 2" xfId="2037"/>
    <cellStyle name="Calcul 2 9 8" xfId="2038"/>
    <cellStyle name="Cellule liée 2" xfId="2039"/>
    <cellStyle name="Commentaire 2" xfId="2040"/>
    <cellStyle name="Commentaire 2 10" xfId="2041"/>
    <cellStyle name="Commentaire 2 10 2" xfId="2042"/>
    <cellStyle name="Commentaire 2 10 2 2" xfId="2043"/>
    <cellStyle name="Commentaire 2 10 2 2 2" xfId="2044"/>
    <cellStyle name="Commentaire 2 10 2 2 3" xfId="2045"/>
    <cellStyle name="Commentaire 2 10 2 3" xfId="2046"/>
    <cellStyle name="Commentaire 2 10 2 4" xfId="2047"/>
    <cellStyle name="Commentaire 2 10 3" xfId="2048"/>
    <cellStyle name="Commentaire 2 10 3 2" xfId="2049"/>
    <cellStyle name="Commentaire 2 10 3 2 2" xfId="2050"/>
    <cellStyle name="Commentaire 2 10 3 2 3" xfId="2051"/>
    <cellStyle name="Commentaire 2 10 3 3" xfId="2052"/>
    <cellStyle name="Commentaire 2 10 3 4" xfId="2053"/>
    <cellStyle name="Commentaire 2 10 4" xfId="2054"/>
    <cellStyle name="Commentaire 2 10 4 2" xfId="2055"/>
    <cellStyle name="Commentaire 2 10 4 2 2" xfId="2056"/>
    <cellStyle name="Commentaire 2 10 4 2 3" xfId="2057"/>
    <cellStyle name="Commentaire 2 10 4 3" xfId="2058"/>
    <cellStyle name="Commentaire 2 10 4 4" xfId="2059"/>
    <cellStyle name="Commentaire 2 10 5" xfId="2060"/>
    <cellStyle name="Commentaire 2 10 5 2" xfId="2061"/>
    <cellStyle name="Commentaire 2 10 5 2 2" xfId="2062"/>
    <cellStyle name="Commentaire 2 10 5 2 3" xfId="2063"/>
    <cellStyle name="Commentaire 2 10 5 3" xfId="2064"/>
    <cellStyle name="Commentaire 2 10 5 4" xfId="2065"/>
    <cellStyle name="Commentaire 2 10 6" xfId="2066"/>
    <cellStyle name="Commentaire 2 10 6 2" xfId="2067"/>
    <cellStyle name="Commentaire 2 10 6 2 2" xfId="2068"/>
    <cellStyle name="Commentaire 2 10 6 2 3" xfId="2069"/>
    <cellStyle name="Commentaire 2 10 6 3" xfId="2070"/>
    <cellStyle name="Commentaire 2 10 6 4" xfId="2071"/>
    <cellStyle name="Commentaire 2 10 7" xfId="2072"/>
    <cellStyle name="Commentaire 2 10 7 2" xfId="2073"/>
    <cellStyle name="Commentaire 2 10 7 2 2" xfId="2074"/>
    <cellStyle name="Commentaire 2 10 7 2 3" xfId="2075"/>
    <cellStyle name="Commentaire 2 10 7 3" xfId="2076"/>
    <cellStyle name="Commentaire 2 10 7 4" xfId="2077"/>
    <cellStyle name="Commentaire 2 10 8" xfId="2078"/>
    <cellStyle name="Commentaire 2 10 8 2" xfId="2079"/>
    <cellStyle name="Commentaire 2 10 8 3" xfId="2080"/>
    <cellStyle name="Commentaire 2 10 9" xfId="2081"/>
    <cellStyle name="Commentaire 2 10 9 2" xfId="2082"/>
    <cellStyle name="Commentaire 2 10 9 3" xfId="2083"/>
    <cellStyle name="Commentaire 2 11" xfId="2084"/>
    <cellStyle name="Commentaire 2 11 2" xfId="2085"/>
    <cellStyle name="Commentaire 2 11 2 2" xfId="2086"/>
    <cellStyle name="Commentaire 2 11 2 2 2" xfId="2087"/>
    <cellStyle name="Commentaire 2 11 2 2 3" xfId="2088"/>
    <cellStyle name="Commentaire 2 11 2 3" xfId="2089"/>
    <cellStyle name="Commentaire 2 11 2 4" xfId="2090"/>
    <cellStyle name="Commentaire 2 11 3" xfId="2091"/>
    <cellStyle name="Commentaire 2 11 3 2" xfId="2092"/>
    <cellStyle name="Commentaire 2 11 3 2 2" xfId="2093"/>
    <cellStyle name="Commentaire 2 11 3 2 3" xfId="2094"/>
    <cellStyle name="Commentaire 2 11 3 3" xfId="2095"/>
    <cellStyle name="Commentaire 2 11 3 4" xfId="2096"/>
    <cellStyle name="Commentaire 2 11 4" xfId="2097"/>
    <cellStyle name="Commentaire 2 11 4 2" xfId="2098"/>
    <cellStyle name="Commentaire 2 11 4 2 2" xfId="2099"/>
    <cellStyle name="Commentaire 2 11 4 2 3" xfId="2100"/>
    <cellStyle name="Commentaire 2 11 4 3" xfId="2101"/>
    <cellStyle name="Commentaire 2 11 4 4" xfId="2102"/>
    <cellStyle name="Commentaire 2 11 5" xfId="2103"/>
    <cellStyle name="Commentaire 2 11 5 2" xfId="2104"/>
    <cellStyle name="Commentaire 2 11 5 2 2" xfId="2105"/>
    <cellStyle name="Commentaire 2 11 5 2 3" xfId="2106"/>
    <cellStyle name="Commentaire 2 11 5 3" xfId="2107"/>
    <cellStyle name="Commentaire 2 11 5 4" xfId="2108"/>
    <cellStyle name="Commentaire 2 11 6" xfId="2109"/>
    <cellStyle name="Commentaire 2 11 6 2" xfId="2110"/>
    <cellStyle name="Commentaire 2 11 6 2 2" xfId="2111"/>
    <cellStyle name="Commentaire 2 11 6 2 3" xfId="2112"/>
    <cellStyle name="Commentaire 2 11 6 3" xfId="2113"/>
    <cellStyle name="Commentaire 2 11 6 4" xfId="2114"/>
    <cellStyle name="Commentaire 2 11 7" xfId="2115"/>
    <cellStyle name="Commentaire 2 11 7 2" xfId="2116"/>
    <cellStyle name="Commentaire 2 11 7 2 2" xfId="2117"/>
    <cellStyle name="Commentaire 2 11 7 2 3" xfId="2118"/>
    <cellStyle name="Commentaire 2 11 7 3" xfId="2119"/>
    <cellStyle name="Commentaire 2 11 7 4" xfId="2120"/>
    <cellStyle name="Commentaire 2 11 8" xfId="2121"/>
    <cellStyle name="Commentaire 2 11 8 2" xfId="2122"/>
    <cellStyle name="Commentaire 2 11 8 3" xfId="2123"/>
    <cellStyle name="Commentaire 2 11 9" xfId="2124"/>
    <cellStyle name="Commentaire 2 11 9 2" xfId="2125"/>
    <cellStyle name="Commentaire 2 11 9 3" xfId="2126"/>
    <cellStyle name="Commentaire 2 12" xfId="2127"/>
    <cellStyle name="Commentaire 2 12 2" xfId="2128"/>
    <cellStyle name="Commentaire 2 12 2 2" xfId="2129"/>
    <cellStyle name="Commentaire 2 12 2 2 2" xfId="2130"/>
    <cellStyle name="Commentaire 2 12 2 2 3" xfId="2131"/>
    <cellStyle name="Commentaire 2 12 2 3" xfId="2132"/>
    <cellStyle name="Commentaire 2 12 2 4" xfId="2133"/>
    <cellStyle name="Commentaire 2 12 3" xfId="2134"/>
    <cellStyle name="Commentaire 2 12 3 2" xfId="2135"/>
    <cellStyle name="Commentaire 2 12 3 2 2" xfId="2136"/>
    <cellStyle name="Commentaire 2 12 3 2 3" xfId="2137"/>
    <cellStyle name="Commentaire 2 12 3 3" xfId="2138"/>
    <cellStyle name="Commentaire 2 12 3 4" xfId="2139"/>
    <cellStyle name="Commentaire 2 12 4" xfId="2140"/>
    <cellStyle name="Commentaire 2 12 4 2" xfId="2141"/>
    <cellStyle name="Commentaire 2 12 4 2 2" xfId="2142"/>
    <cellStyle name="Commentaire 2 12 4 2 3" xfId="2143"/>
    <cellStyle name="Commentaire 2 12 4 3" xfId="2144"/>
    <cellStyle name="Commentaire 2 12 4 4" xfId="2145"/>
    <cellStyle name="Commentaire 2 12 5" xfId="2146"/>
    <cellStyle name="Commentaire 2 12 5 2" xfId="2147"/>
    <cellStyle name="Commentaire 2 12 5 2 2" xfId="2148"/>
    <cellStyle name="Commentaire 2 12 5 2 3" xfId="2149"/>
    <cellStyle name="Commentaire 2 12 5 3" xfId="2150"/>
    <cellStyle name="Commentaire 2 12 5 4" xfId="2151"/>
    <cellStyle name="Commentaire 2 12 6" xfId="2152"/>
    <cellStyle name="Commentaire 2 12 6 2" xfId="2153"/>
    <cellStyle name="Commentaire 2 12 6 2 2" xfId="2154"/>
    <cellStyle name="Commentaire 2 12 6 2 3" xfId="2155"/>
    <cellStyle name="Commentaire 2 12 6 3" xfId="2156"/>
    <cellStyle name="Commentaire 2 12 6 4" xfId="2157"/>
    <cellStyle name="Commentaire 2 12 7" xfId="2158"/>
    <cellStyle name="Commentaire 2 12 7 2" xfId="2159"/>
    <cellStyle name="Commentaire 2 12 7 2 2" xfId="2160"/>
    <cellStyle name="Commentaire 2 12 7 2 3" xfId="2161"/>
    <cellStyle name="Commentaire 2 12 7 3" xfId="2162"/>
    <cellStyle name="Commentaire 2 12 7 4" xfId="2163"/>
    <cellStyle name="Commentaire 2 12 8" xfId="2164"/>
    <cellStyle name="Commentaire 2 12 8 2" xfId="2165"/>
    <cellStyle name="Commentaire 2 12 8 3" xfId="2166"/>
    <cellStyle name="Commentaire 2 12 9" xfId="2167"/>
    <cellStyle name="Commentaire 2 12 9 2" xfId="2168"/>
    <cellStyle name="Commentaire 2 12 9 3" xfId="2169"/>
    <cellStyle name="Commentaire 2 13" xfId="2170"/>
    <cellStyle name="Commentaire 2 13 2" xfId="2171"/>
    <cellStyle name="Commentaire 2 13 2 2" xfId="2172"/>
    <cellStyle name="Commentaire 2 13 2 2 2" xfId="2173"/>
    <cellStyle name="Commentaire 2 13 2 2 3" xfId="2174"/>
    <cellStyle name="Commentaire 2 13 2 3" xfId="2175"/>
    <cellStyle name="Commentaire 2 13 2 4" xfId="2176"/>
    <cellStyle name="Commentaire 2 13 3" xfId="2177"/>
    <cellStyle name="Commentaire 2 13 3 2" xfId="2178"/>
    <cellStyle name="Commentaire 2 13 3 2 2" xfId="2179"/>
    <cellStyle name="Commentaire 2 13 3 2 3" xfId="2180"/>
    <cellStyle name="Commentaire 2 13 3 3" xfId="2181"/>
    <cellStyle name="Commentaire 2 13 3 4" xfId="2182"/>
    <cellStyle name="Commentaire 2 13 4" xfId="2183"/>
    <cellStyle name="Commentaire 2 13 4 2" xfId="2184"/>
    <cellStyle name="Commentaire 2 13 4 2 2" xfId="2185"/>
    <cellStyle name="Commentaire 2 13 4 2 3" xfId="2186"/>
    <cellStyle name="Commentaire 2 13 4 3" xfId="2187"/>
    <cellStyle name="Commentaire 2 13 4 4" xfId="2188"/>
    <cellStyle name="Commentaire 2 13 5" xfId="2189"/>
    <cellStyle name="Commentaire 2 13 5 2" xfId="2190"/>
    <cellStyle name="Commentaire 2 13 5 2 2" xfId="2191"/>
    <cellStyle name="Commentaire 2 13 5 2 3" xfId="2192"/>
    <cellStyle name="Commentaire 2 13 5 3" xfId="2193"/>
    <cellStyle name="Commentaire 2 13 5 4" xfId="2194"/>
    <cellStyle name="Commentaire 2 13 6" xfId="2195"/>
    <cellStyle name="Commentaire 2 13 6 2" xfId="2196"/>
    <cellStyle name="Commentaire 2 13 6 2 2" xfId="2197"/>
    <cellStyle name="Commentaire 2 13 6 2 3" xfId="2198"/>
    <cellStyle name="Commentaire 2 13 6 3" xfId="2199"/>
    <cellStyle name="Commentaire 2 13 6 4" xfId="2200"/>
    <cellStyle name="Commentaire 2 13 7" xfId="2201"/>
    <cellStyle name="Commentaire 2 13 7 2" xfId="2202"/>
    <cellStyle name="Commentaire 2 13 7 2 2" xfId="2203"/>
    <cellStyle name="Commentaire 2 13 7 2 3" xfId="2204"/>
    <cellStyle name="Commentaire 2 13 7 3" xfId="2205"/>
    <cellStyle name="Commentaire 2 13 7 4" xfId="2206"/>
    <cellStyle name="Commentaire 2 13 8" xfId="2207"/>
    <cellStyle name="Commentaire 2 13 8 2" xfId="2208"/>
    <cellStyle name="Commentaire 2 13 8 3" xfId="2209"/>
    <cellStyle name="Commentaire 2 13 9" xfId="2210"/>
    <cellStyle name="Commentaire 2 13 9 2" xfId="2211"/>
    <cellStyle name="Commentaire 2 13 9 3" xfId="2212"/>
    <cellStyle name="Commentaire 2 14" xfId="2213"/>
    <cellStyle name="Commentaire 2 14 2" xfId="2214"/>
    <cellStyle name="Commentaire 2 14 2 2" xfId="2215"/>
    <cellStyle name="Commentaire 2 14 2 2 2" xfId="2216"/>
    <cellStyle name="Commentaire 2 14 2 2 3" xfId="2217"/>
    <cellStyle name="Commentaire 2 14 2 3" xfId="2218"/>
    <cellStyle name="Commentaire 2 14 2 4" xfId="2219"/>
    <cellStyle name="Commentaire 2 14 3" xfId="2220"/>
    <cellStyle name="Commentaire 2 14 3 2" xfId="2221"/>
    <cellStyle name="Commentaire 2 14 3 2 2" xfId="2222"/>
    <cellStyle name="Commentaire 2 14 3 2 3" xfId="2223"/>
    <cellStyle name="Commentaire 2 14 3 3" xfId="2224"/>
    <cellStyle name="Commentaire 2 14 3 4" xfId="2225"/>
    <cellStyle name="Commentaire 2 14 4" xfId="2226"/>
    <cellStyle name="Commentaire 2 14 4 2" xfId="2227"/>
    <cellStyle name="Commentaire 2 14 4 2 2" xfId="2228"/>
    <cellStyle name="Commentaire 2 14 4 2 3" xfId="2229"/>
    <cellStyle name="Commentaire 2 14 4 3" xfId="2230"/>
    <cellStyle name="Commentaire 2 14 4 4" xfId="2231"/>
    <cellStyle name="Commentaire 2 14 5" xfId="2232"/>
    <cellStyle name="Commentaire 2 14 5 2" xfId="2233"/>
    <cellStyle name="Commentaire 2 14 5 2 2" xfId="2234"/>
    <cellStyle name="Commentaire 2 14 5 2 3" xfId="2235"/>
    <cellStyle name="Commentaire 2 14 5 3" xfId="2236"/>
    <cellStyle name="Commentaire 2 14 5 4" xfId="2237"/>
    <cellStyle name="Commentaire 2 14 6" xfId="2238"/>
    <cellStyle name="Commentaire 2 14 6 2" xfId="2239"/>
    <cellStyle name="Commentaire 2 14 6 2 2" xfId="2240"/>
    <cellStyle name="Commentaire 2 14 6 2 3" xfId="2241"/>
    <cellStyle name="Commentaire 2 14 6 3" xfId="2242"/>
    <cellStyle name="Commentaire 2 14 6 4" xfId="2243"/>
    <cellStyle name="Commentaire 2 14 7" xfId="2244"/>
    <cellStyle name="Commentaire 2 14 7 2" xfId="2245"/>
    <cellStyle name="Commentaire 2 14 7 2 2" xfId="2246"/>
    <cellStyle name="Commentaire 2 14 7 2 3" xfId="2247"/>
    <cellStyle name="Commentaire 2 14 7 3" xfId="2248"/>
    <cellStyle name="Commentaire 2 14 7 4" xfId="2249"/>
    <cellStyle name="Commentaire 2 14 8" xfId="2250"/>
    <cellStyle name="Commentaire 2 14 8 2" xfId="2251"/>
    <cellStyle name="Commentaire 2 14 8 3" xfId="2252"/>
    <cellStyle name="Commentaire 2 14 9" xfId="2253"/>
    <cellStyle name="Commentaire 2 14 9 2" xfId="2254"/>
    <cellStyle name="Commentaire 2 14 9 3" xfId="2255"/>
    <cellStyle name="Commentaire 2 15" xfId="2256"/>
    <cellStyle name="Commentaire 2 15 2" xfId="2257"/>
    <cellStyle name="Commentaire 2 15 2 2" xfId="2258"/>
    <cellStyle name="Commentaire 2 15 2 2 2" xfId="2259"/>
    <cellStyle name="Commentaire 2 15 2 2 3" xfId="2260"/>
    <cellStyle name="Commentaire 2 15 2 3" xfId="2261"/>
    <cellStyle name="Commentaire 2 15 2 4" xfId="2262"/>
    <cellStyle name="Commentaire 2 15 3" xfId="2263"/>
    <cellStyle name="Commentaire 2 15 3 2" xfId="2264"/>
    <cellStyle name="Commentaire 2 15 3 2 2" xfId="2265"/>
    <cellStyle name="Commentaire 2 15 3 2 3" xfId="2266"/>
    <cellStyle name="Commentaire 2 15 3 3" xfId="2267"/>
    <cellStyle name="Commentaire 2 15 3 4" xfId="2268"/>
    <cellStyle name="Commentaire 2 15 4" xfId="2269"/>
    <cellStyle name="Commentaire 2 15 4 2" xfId="2270"/>
    <cellStyle name="Commentaire 2 15 4 2 2" xfId="2271"/>
    <cellStyle name="Commentaire 2 15 4 2 3" xfId="2272"/>
    <cellStyle name="Commentaire 2 15 4 3" xfId="2273"/>
    <cellStyle name="Commentaire 2 15 4 4" xfId="2274"/>
    <cellStyle name="Commentaire 2 15 5" xfId="2275"/>
    <cellStyle name="Commentaire 2 15 5 2" xfId="2276"/>
    <cellStyle name="Commentaire 2 15 5 2 2" xfId="2277"/>
    <cellStyle name="Commentaire 2 15 5 2 3" xfId="2278"/>
    <cellStyle name="Commentaire 2 15 5 3" xfId="2279"/>
    <cellStyle name="Commentaire 2 15 5 4" xfId="2280"/>
    <cellStyle name="Commentaire 2 15 6" xfId="2281"/>
    <cellStyle name="Commentaire 2 15 6 2" xfId="2282"/>
    <cellStyle name="Commentaire 2 15 6 2 2" xfId="2283"/>
    <cellStyle name="Commentaire 2 15 6 2 3" xfId="2284"/>
    <cellStyle name="Commentaire 2 15 6 3" xfId="2285"/>
    <cellStyle name="Commentaire 2 15 6 4" xfId="2286"/>
    <cellStyle name="Commentaire 2 15 7" xfId="2287"/>
    <cellStyle name="Commentaire 2 15 7 2" xfId="2288"/>
    <cellStyle name="Commentaire 2 15 7 2 2" xfId="2289"/>
    <cellStyle name="Commentaire 2 15 7 2 3" xfId="2290"/>
    <cellStyle name="Commentaire 2 15 7 3" xfId="2291"/>
    <cellStyle name="Commentaire 2 15 7 4" xfId="2292"/>
    <cellStyle name="Commentaire 2 15 8" xfId="2293"/>
    <cellStyle name="Commentaire 2 15 8 2" xfId="2294"/>
    <cellStyle name="Commentaire 2 15 8 3" xfId="2295"/>
    <cellStyle name="Commentaire 2 15 9" xfId="2296"/>
    <cellStyle name="Commentaire 2 15 9 2" xfId="2297"/>
    <cellStyle name="Commentaire 2 15 9 3" xfId="2298"/>
    <cellStyle name="Commentaire 2 16" xfId="2299"/>
    <cellStyle name="Commentaire 2 16 2" xfId="2300"/>
    <cellStyle name="Commentaire 2 16 2 2" xfId="2301"/>
    <cellStyle name="Commentaire 2 16 2 2 2" xfId="2302"/>
    <cellStyle name="Commentaire 2 16 2 2 3" xfId="2303"/>
    <cellStyle name="Commentaire 2 16 2 3" xfId="2304"/>
    <cellStyle name="Commentaire 2 16 2 4" xfId="2305"/>
    <cellStyle name="Commentaire 2 16 3" xfId="2306"/>
    <cellStyle name="Commentaire 2 16 3 2" xfId="2307"/>
    <cellStyle name="Commentaire 2 16 3 2 2" xfId="2308"/>
    <cellStyle name="Commentaire 2 16 3 2 3" xfId="2309"/>
    <cellStyle name="Commentaire 2 16 3 3" xfId="2310"/>
    <cellStyle name="Commentaire 2 16 3 4" xfId="2311"/>
    <cellStyle name="Commentaire 2 16 4" xfId="2312"/>
    <cellStyle name="Commentaire 2 16 4 2" xfId="2313"/>
    <cellStyle name="Commentaire 2 16 4 2 2" xfId="2314"/>
    <cellStyle name="Commentaire 2 16 4 2 3" xfId="2315"/>
    <cellStyle name="Commentaire 2 16 4 3" xfId="2316"/>
    <cellStyle name="Commentaire 2 16 4 4" xfId="2317"/>
    <cellStyle name="Commentaire 2 16 5" xfId="2318"/>
    <cellStyle name="Commentaire 2 16 5 2" xfId="2319"/>
    <cellStyle name="Commentaire 2 16 5 2 2" xfId="2320"/>
    <cellStyle name="Commentaire 2 16 5 2 3" xfId="2321"/>
    <cellStyle name="Commentaire 2 16 5 3" xfId="2322"/>
    <cellStyle name="Commentaire 2 16 5 4" xfId="2323"/>
    <cellStyle name="Commentaire 2 16 6" xfId="2324"/>
    <cellStyle name="Commentaire 2 16 6 2" xfId="2325"/>
    <cellStyle name="Commentaire 2 16 6 2 2" xfId="2326"/>
    <cellStyle name="Commentaire 2 16 6 2 3" xfId="2327"/>
    <cellStyle name="Commentaire 2 16 6 3" xfId="2328"/>
    <cellStyle name="Commentaire 2 16 6 4" xfId="2329"/>
    <cellStyle name="Commentaire 2 16 7" xfId="2330"/>
    <cellStyle name="Commentaire 2 16 7 2" xfId="2331"/>
    <cellStyle name="Commentaire 2 16 7 2 2" xfId="2332"/>
    <cellStyle name="Commentaire 2 16 7 2 3" xfId="2333"/>
    <cellStyle name="Commentaire 2 16 7 3" xfId="2334"/>
    <cellStyle name="Commentaire 2 16 7 4" xfId="2335"/>
    <cellStyle name="Commentaire 2 16 8" xfId="2336"/>
    <cellStyle name="Commentaire 2 16 8 2" xfId="2337"/>
    <cellStyle name="Commentaire 2 16 8 3" xfId="2338"/>
    <cellStyle name="Commentaire 2 16 9" xfId="2339"/>
    <cellStyle name="Commentaire 2 16 9 2" xfId="2340"/>
    <cellStyle name="Commentaire 2 16 9 3" xfId="2341"/>
    <cellStyle name="Commentaire 2 17" xfId="2342"/>
    <cellStyle name="Commentaire 2 17 2" xfId="2343"/>
    <cellStyle name="Commentaire 2 17 2 2" xfId="2344"/>
    <cellStyle name="Commentaire 2 17 2 3" xfId="2345"/>
    <cellStyle name="Commentaire 2 17 3" xfId="2346"/>
    <cellStyle name="Commentaire 2 17 3 2" xfId="2347"/>
    <cellStyle name="Commentaire 2 17 3 3" xfId="2348"/>
    <cellStyle name="Commentaire 2 18" xfId="2349"/>
    <cellStyle name="Commentaire 2 18 2" xfId="2350"/>
    <cellStyle name="Commentaire 2 18 2 2" xfId="2351"/>
    <cellStyle name="Commentaire 2 18 2 3" xfId="2352"/>
    <cellStyle name="Commentaire 2 18 3" xfId="2353"/>
    <cellStyle name="Commentaire 2 18 3 2" xfId="2354"/>
    <cellStyle name="Commentaire 2 18 3 3" xfId="2355"/>
    <cellStyle name="Commentaire 2 19" xfId="2356"/>
    <cellStyle name="Commentaire 2 2" xfId="2357"/>
    <cellStyle name="Commentaire 2 2 10" xfId="2358"/>
    <cellStyle name="Commentaire 2 2 10 2" xfId="2359"/>
    <cellStyle name="Commentaire 2 2 10 2 2" xfId="2360"/>
    <cellStyle name="Commentaire 2 2 10 2 2 2" xfId="2361"/>
    <cellStyle name="Commentaire 2 2 10 2 2 3" xfId="2362"/>
    <cellStyle name="Commentaire 2 2 10 2 3" xfId="2363"/>
    <cellStyle name="Commentaire 2 2 10 2 4" xfId="2364"/>
    <cellStyle name="Commentaire 2 2 10 3" xfId="2365"/>
    <cellStyle name="Commentaire 2 2 10 3 2" xfId="2366"/>
    <cellStyle name="Commentaire 2 2 10 3 2 2" xfId="2367"/>
    <cellStyle name="Commentaire 2 2 10 3 2 3" xfId="2368"/>
    <cellStyle name="Commentaire 2 2 10 3 3" xfId="2369"/>
    <cellStyle name="Commentaire 2 2 10 3 4" xfId="2370"/>
    <cellStyle name="Commentaire 2 2 10 4" xfId="2371"/>
    <cellStyle name="Commentaire 2 2 10 4 2" xfId="2372"/>
    <cellStyle name="Commentaire 2 2 10 4 2 2" xfId="2373"/>
    <cellStyle name="Commentaire 2 2 10 4 2 3" xfId="2374"/>
    <cellStyle name="Commentaire 2 2 10 4 3" xfId="2375"/>
    <cellStyle name="Commentaire 2 2 10 4 4" xfId="2376"/>
    <cellStyle name="Commentaire 2 2 10 5" xfId="2377"/>
    <cellStyle name="Commentaire 2 2 10 5 2" xfId="2378"/>
    <cellStyle name="Commentaire 2 2 10 5 2 2" xfId="2379"/>
    <cellStyle name="Commentaire 2 2 10 5 2 3" xfId="2380"/>
    <cellStyle name="Commentaire 2 2 10 5 3" xfId="2381"/>
    <cellStyle name="Commentaire 2 2 10 5 4" xfId="2382"/>
    <cellStyle name="Commentaire 2 2 10 6" xfId="2383"/>
    <cellStyle name="Commentaire 2 2 10 6 2" xfId="2384"/>
    <cellStyle name="Commentaire 2 2 10 6 2 2" xfId="2385"/>
    <cellStyle name="Commentaire 2 2 10 6 2 3" xfId="2386"/>
    <cellStyle name="Commentaire 2 2 10 6 3" xfId="2387"/>
    <cellStyle name="Commentaire 2 2 10 6 4" xfId="2388"/>
    <cellStyle name="Commentaire 2 2 10 7" xfId="2389"/>
    <cellStyle name="Commentaire 2 2 10 7 2" xfId="2390"/>
    <cellStyle name="Commentaire 2 2 10 7 2 2" xfId="2391"/>
    <cellStyle name="Commentaire 2 2 10 7 2 3" xfId="2392"/>
    <cellStyle name="Commentaire 2 2 10 7 3" xfId="2393"/>
    <cellStyle name="Commentaire 2 2 10 7 4" xfId="2394"/>
    <cellStyle name="Commentaire 2 2 10 8" xfId="2395"/>
    <cellStyle name="Commentaire 2 2 10 8 2" xfId="2396"/>
    <cellStyle name="Commentaire 2 2 10 8 3" xfId="2397"/>
    <cellStyle name="Commentaire 2 2 10 9" xfId="2398"/>
    <cellStyle name="Commentaire 2 2 10 9 2" xfId="2399"/>
    <cellStyle name="Commentaire 2 2 10 9 3" xfId="2400"/>
    <cellStyle name="Commentaire 2 2 11" xfId="2401"/>
    <cellStyle name="Commentaire 2 2 11 2" xfId="2402"/>
    <cellStyle name="Commentaire 2 2 11 2 2" xfId="2403"/>
    <cellStyle name="Commentaire 2 2 11 2 2 2" xfId="2404"/>
    <cellStyle name="Commentaire 2 2 11 2 2 3" xfId="2405"/>
    <cellStyle name="Commentaire 2 2 11 2 3" xfId="2406"/>
    <cellStyle name="Commentaire 2 2 11 2 4" xfId="2407"/>
    <cellStyle name="Commentaire 2 2 11 3" xfId="2408"/>
    <cellStyle name="Commentaire 2 2 11 3 2" xfId="2409"/>
    <cellStyle name="Commentaire 2 2 11 3 2 2" xfId="2410"/>
    <cellStyle name="Commentaire 2 2 11 3 2 3" xfId="2411"/>
    <cellStyle name="Commentaire 2 2 11 3 3" xfId="2412"/>
    <cellStyle name="Commentaire 2 2 11 3 4" xfId="2413"/>
    <cellStyle name="Commentaire 2 2 11 4" xfId="2414"/>
    <cellStyle name="Commentaire 2 2 11 4 2" xfId="2415"/>
    <cellStyle name="Commentaire 2 2 11 4 2 2" xfId="2416"/>
    <cellStyle name="Commentaire 2 2 11 4 2 3" xfId="2417"/>
    <cellStyle name="Commentaire 2 2 11 4 3" xfId="2418"/>
    <cellStyle name="Commentaire 2 2 11 4 4" xfId="2419"/>
    <cellStyle name="Commentaire 2 2 11 5" xfId="2420"/>
    <cellStyle name="Commentaire 2 2 11 5 2" xfId="2421"/>
    <cellStyle name="Commentaire 2 2 11 5 2 2" xfId="2422"/>
    <cellStyle name="Commentaire 2 2 11 5 2 3" xfId="2423"/>
    <cellStyle name="Commentaire 2 2 11 5 3" xfId="2424"/>
    <cellStyle name="Commentaire 2 2 11 5 4" xfId="2425"/>
    <cellStyle name="Commentaire 2 2 11 6" xfId="2426"/>
    <cellStyle name="Commentaire 2 2 11 6 2" xfId="2427"/>
    <cellStyle name="Commentaire 2 2 11 6 2 2" xfId="2428"/>
    <cellStyle name="Commentaire 2 2 11 6 2 3" xfId="2429"/>
    <cellStyle name="Commentaire 2 2 11 6 3" xfId="2430"/>
    <cellStyle name="Commentaire 2 2 11 6 4" xfId="2431"/>
    <cellStyle name="Commentaire 2 2 11 7" xfId="2432"/>
    <cellStyle name="Commentaire 2 2 11 7 2" xfId="2433"/>
    <cellStyle name="Commentaire 2 2 11 7 2 2" xfId="2434"/>
    <cellStyle name="Commentaire 2 2 11 7 2 3" xfId="2435"/>
    <cellStyle name="Commentaire 2 2 11 7 3" xfId="2436"/>
    <cellStyle name="Commentaire 2 2 11 7 4" xfId="2437"/>
    <cellStyle name="Commentaire 2 2 11 8" xfId="2438"/>
    <cellStyle name="Commentaire 2 2 11 8 2" xfId="2439"/>
    <cellStyle name="Commentaire 2 2 11 8 3" xfId="2440"/>
    <cellStyle name="Commentaire 2 2 11 9" xfId="2441"/>
    <cellStyle name="Commentaire 2 2 11 9 2" xfId="2442"/>
    <cellStyle name="Commentaire 2 2 11 9 3" xfId="2443"/>
    <cellStyle name="Commentaire 2 2 12" xfId="2444"/>
    <cellStyle name="Commentaire 2 2 12 2" xfId="2445"/>
    <cellStyle name="Commentaire 2 2 12 2 2" xfId="2446"/>
    <cellStyle name="Commentaire 2 2 12 2 2 2" xfId="2447"/>
    <cellStyle name="Commentaire 2 2 12 2 2 3" xfId="2448"/>
    <cellStyle name="Commentaire 2 2 12 2 3" xfId="2449"/>
    <cellStyle name="Commentaire 2 2 12 2 4" xfId="2450"/>
    <cellStyle name="Commentaire 2 2 12 3" xfId="2451"/>
    <cellStyle name="Commentaire 2 2 12 3 2" xfId="2452"/>
    <cellStyle name="Commentaire 2 2 12 3 2 2" xfId="2453"/>
    <cellStyle name="Commentaire 2 2 12 3 2 3" xfId="2454"/>
    <cellStyle name="Commentaire 2 2 12 3 3" xfId="2455"/>
    <cellStyle name="Commentaire 2 2 12 3 4" xfId="2456"/>
    <cellStyle name="Commentaire 2 2 12 4" xfId="2457"/>
    <cellStyle name="Commentaire 2 2 12 4 2" xfId="2458"/>
    <cellStyle name="Commentaire 2 2 12 4 2 2" xfId="2459"/>
    <cellStyle name="Commentaire 2 2 12 4 2 3" xfId="2460"/>
    <cellStyle name="Commentaire 2 2 12 4 3" xfId="2461"/>
    <cellStyle name="Commentaire 2 2 12 4 4" xfId="2462"/>
    <cellStyle name="Commentaire 2 2 12 5" xfId="2463"/>
    <cellStyle name="Commentaire 2 2 12 5 2" xfId="2464"/>
    <cellStyle name="Commentaire 2 2 12 5 2 2" xfId="2465"/>
    <cellStyle name="Commentaire 2 2 12 5 2 3" xfId="2466"/>
    <cellStyle name="Commentaire 2 2 12 5 3" xfId="2467"/>
    <cellStyle name="Commentaire 2 2 12 5 4" xfId="2468"/>
    <cellStyle name="Commentaire 2 2 12 6" xfId="2469"/>
    <cellStyle name="Commentaire 2 2 12 6 2" xfId="2470"/>
    <cellStyle name="Commentaire 2 2 12 6 2 2" xfId="2471"/>
    <cellStyle name="Commentaire 2 2 12 6 2 3" xfId="2472"/>
    <cellStyle name="Commentaire 2 2 12 6 3" xfId="2473"/>
    <cellStyle name="Commentaire 2 2 12 6 4" xfId="2474"/>
    <cellStyle name="Commentaire 2 2 12 7" xfId="2475"/>
    <cellStyle name="Commentaire 2 2 12 7 2" xfId="2476"/>
    <cellStyle name="Commentaire 2 2 12 7 2 2" xfId="2477"/>
    <cellStyle name="Commentaire 2 2 12 7 2 3" xfId="2478"/>
    <cellStyle name="Commentaire 2 2 12 7 3" xfId="2479"/>
    <cellStyle name="Commentaire 2 2 12 7 4" xfId="2480"/>
    <cellStyle name="Commentaire 2 2 12 8" xfId="2481"/>
    <cellStyle name="Commentaire 2 2 12 8 2" xfId="2482"/>
    <cellStyle name="Commentaire 2 2 12 8 3" xfId="2483"/>
    <cellStyle name="Commentaire 2 2 12 9" xfId="2484"/>
    <cellStyle name="Commentaire 2 2 12 9 2" xfId="2485"/>
    <cellStyle name="Commentaire 2 2 12 9 3" xfId="2486"/>
    <cellStyle name="Commentaire 2 2 13" xfId="2487"/>
    <cellStyle name="Commentaire 2 2 13 2" xfId="2488"/>
    <cellStyle name="Commentaire 2 2 13 2 2" xfId="2489"/>
    <cellStyle name="Commentaire 2 2 13 2 2 2" xfId="2490"/>
    <cellStyle name="Commentaire 2 2 13 2 2 3" xfId="2491"/>
    <cellStyle name="Commentaire 2 2 13 2 3" xfId="2492"/>
    <cellStyle name="Commentaire 2 2 13 2 4" xfId="2493"/>
    <cellStyle name="Commentaire 2 2 13 3" xfId="2494"/>
    <cellStyle name="Commentaire 2 2 13 3 2" xfId="2495"/>
    <cellStyle name="Commentaire 2 2 13 3 2 2" xfId="2496"/>
    <cellStyle name="Commentaire 2 2 13 3 2 3" xfId="2497"/>
    <cellStyle name="Commentaire 2 2 13 3 3" xfId="2498"/>
    <cellStyle name="Commentaire 2 2 13 3 4" xfId="2499"/>
    <cellStyle name="Commentaire 2 2 13 4" xfId="2500"/>
    <cellStyle name="Commentaire 2 2 13 4 2" xfId="2501"/>
    <cellStyle name="Commentaire 2 2 13 4 2 2" xfId="2502"/>
    <cellStyle name="Commentaire 2 2 13 4 2 3" xfId="2503"/>
    <cellStyle name="Commentaire 2 2 13 4 3" xfId="2504"/>
    <cellStyle name="Commentaire 2 2 13 4 4" xfId="2505"/>
    <cellStyle name="Commentaire 2 2 13 5" xfId="2506"/>
    <cellStyle name="Commentaire 2 2 13 5 2" xfId="2507"/>
    <cellStyle name="Commentaire 2 2 13 5 2 2" xfId="2508"/>
    <cellStyle name="Commentaire 2 2 13 5 2 3" xfId="2509"/>
    <cellStyle name="Commentaire 2 2 13 5 3" xfId="2510"/>
    <cellStyle name="Commentaire 2 2 13 5 4" xfId="2511"/>
    <cellStyle name="Commentaire 2 2 13 6" xfId="2512"/>
    <cellStyle name="Commentaire 2 2 13 6 2" xfId="2513"/>
    <cellStyle name="Commentaire 2 2 13 6 2 2" xfId="2514"/>
    <cellStyle name="Commentaire 2 2 13 6 2 3" xfId="2515"/>
    <cellStyle name="Commentaire 2 2 13 6 3" xfId="2516"/>
    <cellStyle name="Commentaire 2 2 13 6 4" xfId="2517"/>
    <cellStyle name="Commentaire 2 2 13 7" xfId="2518"/>
    <cellStyle name="Commentaire 2 2 13 7 2" xfId="2519"/>
    <cellStyle name="Commentaire 2 2 13 7 2 2" xfId="2520"/>
    <cellStyle name="Commentaire 2 2 13 7 2 3" xfId="2521"/>
    <cellStyle name="Commentaire 2 2 13 7 3" xfId="2522"/>
    <cellStyle name="Commentaire 2 2 13 7 4" xfId="2523"/>
    <cellStyle name="Commentaire 2 2 13 8" xfId="2524"/>
    <cellStyle name="Commentaire 2 2 13 8 2" xfId="2525"/>
    <cellStyle name="Commentaire 2 2 13 8 3" xfId="2526"/>
    <cellStyle name="Commentaire 2 2 13 9" xfId="2527"/>
    <cellStyle name="Commentaire 2 2 13 9 2" xfId="2528"/>
    <cellStyle name="Commentaire 2 2 13 9 3" xfId="2529"/>
    <cellStyle name="Commentaire 2 2 14" xfId="2530"/>
    <cellStyle name="Commentaire 2 2 14 2" xfId="2531"/>
    <cellStyle name="Commentaire 2 2 14 2 2" xfId="2532"/>
    <cellStyle name="Commentaire 2 2 14 2 2 2" xfId="2533"/>
    <cellStyle name="Commentaire 2 2 14 2 2 3" xfId="2534"/>
    <cellStyle name="Commentaire 2 2 14 2 3" xfId="2535"/>
    <cellStyle name="Commentaire 2 2 14 2 4" xfId="2536"/>
    <cellStyle name="Commentaire 2 2 14 3" xfId="2537"/>
    <cellStyle name="Commentaire 2 2 14 3 2" xfId="2538"/>
    <cellStyle name="Commentaire 2 2 14 3 2 2" xfId="2539"/>
    <cellStyle name="Commentaire 2 2 14 3 2 3" xfId="2540"/>
    <cellStyle name="Commentaire 2 2 14 3 3" xfId="2541"/>
    <cellStyle name="Commentaire 2 2 14 3 4" xfId="2542"/>
    <cellStyle name="Commentaire 2 2 14 4" xfId="2543"/>
    <cellStyle name="Commentaire 2 2 14 4 2" xfId="2544"/>
    <cellStyle name="Commentaire 2 2 14 4 2 2" xfId="2545"/>
    <cellStyle name="Commentaire 2 2 14 4 2 3" xfId="2546"/>
    <cellStyle name="Commentaire 2 2 14 4 3" xfId="2547"/>
    <cellStyle name="Commentaire 2 2 14 4 4" xfId="2548"/>
    <cellStyle name="Commentaire 2 2 14 5" xfId="2549"/>
    <cellStyle name="Commentaire 2 2 14 5 2" xfId="2550"/>
    <cellStyle name="Commentaire 2 2 14 5 2 2" xfId="2551"/>
    <cellStyle name="Commentaire 2 2 14 5 2 3" xfId="2552"/>
    <cellStyle name="Commentaire 2 2 14 5 3" xfId="2553"/>
    <cellStyle name="Commentaire 2 2 14 5 4" xfId="2554"/>
    <cellStyle name="Commentaire 2 2 14 6" xfId="2555"/>
    <cellStyle name="Commentaire 2 2 14 6 2" xfId="2556"/>
    <cellStyle name="Commentaire 2 2 14 6 2 2" xfId="2557"/>
    <cellStyle name="Commentaire 2 2 14 6 2 3" xfId="2558"/>
    <cellStyle name="Commentaire 2 2 14 6 3" xfId="2559"/>
    <cellStyle name="Commentaire 2 2 14 6 4" xfId="2560"/>
    <cellStyle name="Commentaire 2 2 14 7" xfId="2561"/>
    <cellStyle name="Commentaire 2 2 14 7 2" xfId="2562"/>
    <cellStyle name="Commentaire 2 2 14 7 2 2" xfId="2563"/>
    <cellStyle name="Commentaire 2 2 14 7 2 3" xfId="2564"/>
    <cellStyle name="Commentaire 2 2 14 7 3" xfId="2565"/>
    <cellStyle name="Commentaire 2 2 14 7 4" xfId="2566"/>
    <cellStyle name="Commentaire 2 2 14 8" xfId="2567"/>
    <cellStyle name="Commentaire 2 2 14 8 2" xfId="2568"/>
    <cellStyle name="Commentaire 2 2 14 8 3" xfId="2569"/>
    <cellStyle name="Commentaire 2 2 14 9" xfId="2570"/>
    <cellStyle name="Commentaire 2 2 14 9 2" xfId="2571"/>
    <cellStyle name="Commentaire 2 2 14 9 3" xfId="2572"/>
    <cellStyle name="Commentaire 2 2 15" xfId="2573"/>
    <cellStyle name="Commentaire 2 2 15 2" xfId="2574"/>
    <cellStyle name="Commentaire 2 2 15 2 2" xfId="2575"/>
    <cellStyle name="Commentaire 2 2 15 2 3" xfId="2576"/>
    <cellStyle name="Commentaire 2 2 15 3" xfId="2577"/>
    <cellStyle name="Commentaire 2 2 15 3 2" xfId="2578"/>
    <cellStyle name="Commentaire 2 2 15 3 3" xfId="2579"/>
    <cellStyle name="Commentaire 2 2 16" xfId="2580"/>
    <cellStyle name="Commentaire 2 2 16 2" xfId="2581"/>
    <cellStyle name="Commentaire 2 2 16 2 2" xfId="2582"/>
    <cellStyle name="Commentaire 2 2 16 2 3" xfId="2583"/>
    <cellStyle name="Commentaire 2 2 16 3" xfId="2584"/>
    <cellStyle name="Commentaire 2 2 16 3 2" xfId="2585"/>
    <cellStyle name="Commentaire 2 2 16 3 3" xfId="2586"/>
    <cellStyle name="Commentaire 2 2 17" xfId="2587"/>
    <cellStyle name="Commentaire 2 2 18" xfId="2588"/>
    <cellStyle name="Commentaire 2 2 19" xfId="2589"/>
    <cellStyle name="Commentaire 2 2 2" xfId="2590"/>
    <cellStyle name="Commentaire 2 2 2 10" xfId="2591"/>
    <cellStyle name="Commentaire 2 2 2 10 10" xfId="2592"/>
    <cellStyle name="Commentaire 2 2 2 10 2" xfId="2593"/>
    <cellStyle name="Commentaire 2 2 2 10 2 2" xfId="2594"/>
    <cellStyle name="Commentaire 2 2 2 10 2 2 2" xfId="2595"/>
    <cellStyle name="Commentaire 2 2 2 10 2 2 3" xfId="2596"/>
    <cellStyle name="Commentaire 2 2 2 10 2 3" xfId="2597"/>
    <cellStyle name="Commentaire 2 2 2 10 2 4" xfId="2598"/>
    <cellStyle name="Commentaire 2 2 2 10 3" xfId="2599"/>
    <cellStyle name="Commentaire 2 2 2 10 3 2" xfId="2600"/>
    <cellStyle name="Commentaire 2 2 2 10 3 2 2" xfId="2601"/>
    <cellStyle name="Commentaire 2 2 2 10 3 2 3" xfId="2602"/>
    <cellStyle name="Commentaire 2 2 2 10 3 3" xfId="2603"/>
    <cellStyle name="Commentaire 2 2 2 10 3 4" xfId="2604"/>
    <cellStyle name="Commentaire 2 2 2 10 4" xfId="2605"/>
    <cellStyle name="Commentaire 2 2 2 10 4 2" xfId="2606"/>
    <cellStyle name="Commentaire 2 2 2 10 4 2 2" xfId="2607"/>
    <cellStyle name="Commentaire 2 2 2 10 4 2 3" xfId="2608"/>
    <cellStyle name="Commentaire 2 2 2 10 4 3" xfId="2609"/>
    <cellStyle name="Commentaire 2 2 2 10 4 4" xfId="2610"/>
    <cellStyle name="Commentaire 2 2 2 10 5" xfId="2611"/>
    <cellStyle name="Commentaire 2 2 2 10 5 2" xfId="2612"/>
    <cellStyle name="Commentaire 2 2 2 10 5 2 2" xfId="2613"/>
    <cellStyle name="Commentaire 2 2 2 10 5 2 3" xfId="2614"/>
    <cellStyle name="Commentaire 2 2 2 10 5 3" xfId="2615"/>
    <cellStyle name="Commentaire 2 2 2 10 5 4" xfId="2616"/>
    <cellStyle name="Commentaire 2 2 2 10 6" xfId="2617"/>
    <cellStyle name="Commentaire 2 2 2 10 6 2" xfId="2618"/>
    <cellStyle name="Commentaire 2 2 2 10 6 2 2" xfId="2619"/>
    <cellStyle name="Commentaire 2 2 2 10 6 2 3" xfId="2620"/>
    <cellStyle name="Commentaire 2 2 2 10 6 3" xfId="2621"/>
    <cellStyle name="Commentaire 2 2 2 10 6 4" xfId="2622"/>
    <cellStyle name="Commentaire 2 2 2 10 7" xfId="2623"/>
    <cellStyle name="Commentaire 2 2 2 10 7 2" xfId="2624"/>
    <cellStyle name="Commentaire 2 2 2 10 7 2 2" xfId="2625"/>
    <cellStyle name="Commentaire 2 2 2 10 7 2 3" xfId="2626"/>
    <cellStyle name="Commentaire 2 2 2 10 7 3" xfId="2627"/>
    <cellStyle name="Commentaire 2 2 2 10 7 4" xfId="2628"/>
    <cellStyle name="Commentaire 2 2 2 10 8" xfId="2629"/>
    <cellStyle name="Commentaire 2 2 2 10 8 2" xfId="2630"/>
    <cellStyle name="Commentaire 2 2 2 10 8 3" xfId="2631"/>
    <cellStyle name="Commentaire 2 2 2 10 9" xfId="2632"/>
    <cellStyle name="Commentaire 2 2 2 11" xfId="2633"/>
    <cellStyle name="Commentaire 2 2 2 11 10" xfId="2634"/>
    <cellStyle name="Commentaire 2 2 2 11 2" xfId="2635"/>
    <cellStyle name="Commentaire 2 2 2 11 2 2" xfId="2636"/>
    <cellStyle name="Commentaire 2 2 2 11 2 2 2" xfId="2637"/>
    <cellStyle name="Commentaire 2 2 2 11 2 2 3" xfId="2638"/>
    <cellStyle name="Commentaire 2 2 2 11 2 3" xfId="2639"/>
    <cellStyle name="Commentaire 2 2 2 11 2 4" xfId="2640"/>
    <cellStyle name="Commentaire 2 2 2 11 3" xfId="2641"/>
    <cellStyle name="Commentaire 2 2 2 11 3 2" xfId="2642"/>
    <cellStyle name="Commentaire 2 2 2 11 3 2 2" xfId="2643"/>
    <cellStyle name="Commentaire 2 2 2 11 3 2 3" xfId="2644"/>
    <cellStyle name="Commentaire 2 2 2 11 3 3" xfId="2645"/>
    <cellStyle name="Commentaire 2 2 2 11 3 4" xfId="2646"/>
    <cellStyle name="Commentaire 2 2 2 11 4" xfId="2647"/>
    <cellStyle name="Commentaire 2 2 2 11 4 2" xfId="2648"/>
    <cellStyle name="Commentaire 2 2 2 11 4 2 2" xfId="2649"/>
    <cellStyle name="Commentaire 2 2 2 11 4 2 3" xfId="2650"/>
    <cellStyle name="Commentaire 2 2 2 11 4 3" xfId="2651"/>
    <cellStyle name="Commentaire 2 2 2 11 4 4" xfId="2652"/>
    <cellStyle name="Commentaire 2 2 2 11 5" xfId="2653"/>
    <cellStyle name="Commentaire 2 2 2 11 5 2" xfId="2654"/>
    <cellStyle name="Commentaire 2 2 2 11 5 2 2" xfId="2655"/>
    <cellStyle name="Commentaire 2 2 2 11 5 2 3" xfId="2656"/>
    <cellStyle name="Commentaire 2 2 2 11 5 3" xfId="2657"/>
    <cellStyle name="Commentaire 2 2 2 11 5 4" xfId="2658"/>
    <cellStyle name="Commentaire 2 2 2 11 6" xfId="2659"/>
    <cellStyle name="Commentaire 2 2 2 11 6 2" xfId="2660"/>
    <cellStyle name="Commentaire 2 2 2 11 6 2 2" xfId="2661"/>
    <cellStyle name="Commentaire 2 2 2 11 6 2 3" xfId="2662"/>
    <cellStyle name="Commentaire 2 2 2 11 6 3" xfId="2663"/>
    <cellStyle name="Commentaire 2 2 2 11 6 4" xfId="2664"/>
    <cellStyle name="Commentaire 2 2 2 11 7" xfId="2665"/>
    <cellStyle name="Commentaire 2 2 2 11 7 2" xfId="2666"/>
    <cellStyle name="Commentaire 2 2 2 11 7 2 2" xfId="2667"/>
    <cellStyle name="Commentaire 2 2 2 11 7 2 3" xfId="2668"/>
    <cellStyle name="Commentaire 2 2 2 11 7 3" xfId="2669"/>
    <cellStyle name="Commentaire 2 2 2 11 7 4" xfId="2670"/>
    <cellStyle name="Commentaire 2 2 2 11 8" xfId="2671"/>
    <cellStyle name="Commentaire 2 2 2 11 8 2" xfId="2672"/>
    <cellStyle name="Commentaire 2 2 2 11 8 3" xfId="2673"/>
    <cellStyle name="Commentaire 2 2 2 11 9" xfId="2674"/>
    <cellStyle name="Commentaire 2 2 2 12" xfId="2675"/>
    <cellStyle name="Commentaire 2 2 2 12 10" xfId="2676"/>
    <cellStyle name="Commentaire 2 2 2 12 2" xfId="2677"/>
    <cellStyle name="Commentaire 2 2 2 12 2 2" xfId="2678"/>
    <cellStyle name="Commentaire 2 2 2 12 2 2 2" xfId="2679"/>
    <cellStyle name="Commentaire 2 2 2 12 2 2 3" xfId="2680"/>
    <cellStyle name="Commentaire 2 2 2 12 2 3" xfId="2681"/>
    <cellStyle name="Commentaire 2 2 2 12 2 4" xfId="2682"/>
    <cellStyle name="Commentaire 2 2 2 12 3" xfId="2683"/>
    <cellStyle name="Commentaire 2 2 2 12 3 2" xfId="2684"/>
    <cellStyle name="Commentaire 2 2 2 12 3 2 2" xfId="2685"/>
    <cellStyle name="Commentaire 2 2 2 12 3 2 3" xfId="2686"/>
    <cellStyle name="Commentaire 2 2 2 12 3 3" xfId="2687"/>
    <cellStyle name="Commentaire 2 2 2 12 3 4" xfId="2688"/>
    <cellStyle name="Commentaire 2 2 2 12 4" xfId="2689"/>
    <cellStyle name="Commentaire 2 2 2 12 4 2" xfId="2690"/>
    <cellStyle name="Commentaire 2 2 2 12 4 2 2" xfId="2691"/>
    <cellStyle name="Commentaire 2 2 2 12 4 2 3" xfId="2692"/>
    <cellStyle name="Commentaire 2 2 2 12 4 3" xfId="2693"/>
    <cellStyle name="Commentaire 2 2 2 12 4 4" xfId="2694"/>
    <cellStyle name="Commentaire 2 2 2 12 5" xfId="2695"/>
    <cellStyle name="Commentaire 2 2 2 12 5 2" xfId="2696"/>
    <cellStyle name="Commentaire 2 2 2 12 5 2 2" xfId="2697"/>
    <cellStyle name="Commentaire 2 2 2 12 5 2 3" xfId="2698"/>
    <cellStyle name="Commentaire 2 2 2 12 5 3" xfId="2699"/>
    <cellStyle name="Commentaire 2 2 2 12 5 4" xfId="2700"/>
    <cellStyle name="Commentaire 2 2 2 12 6" xfId="2701"/>
    <cellStyle name="Commentaire 2 2 2 12 6 2" xfId="2702"/>
    <cellStyle name="Commentaire 2 2 2 12 6 2 2" xfId="2703"/>
    <cellStyle name="Commentaire 2 2 2 12 6 2 3" xfId="2704"/>
    <cellStyle name="Commentaire 2 2 2 12 6 3" xfId="2705"/>
    <cellStyle name="Commentaire 2 2 2 12 6 4" xfId="2706"/>
    <cellStyle name="Commentaire 2 2 2 12 7" xfId="2707"/>
    <cellStyle name="Commentaire 2 2 2 12 7 2" xfId="2708"/>
    <cellStyle name="Commentaire 2 2 2 12 7 2 2" xfId="2709"/>
    <cellStyle name="Commentaire 2 2 2 12 7 2 3" xfId="2710"/>
    <cellStyle name="Commentaire 2 2 2 12 7 3" xfId="2711"/>
    <cellStyle name="Commentaire 2 2 2 12 7 4" xfId="2712"/>
    <cellStyle name="Commentaire 2 2 2 12 8" xfId="2713"/>
    <cellStyle name="Commentaire 2 2 2 12 8 2" xfId="2714"/>
    <cellStyle name="Commentaire 2 2 2 12 8 3" xfId="2715"/>
    <cellStyle name="Commentaire 2 2 2 12 9" xfId="2716"/>
    <cellStyle name="Commentaire 2 2 2 13" xfId="2717"/>
    <cellStyle name="Commentaire 2 2 2 13 2" xfId="2718"/>
    <cellStyle name="Commentaire 2 2 2 13 2 2" xfId="2719"/>
    <cellStyle name="Commentaire 2 2 2 13 2 3" xfId="2720"/>
    <cellStyle name="Commentaire 2 2 2 13 3" xfId="2721"/>
    <cellStyle name="Commentaire 2 2 2 13 4" xfId="2722"/>
    <cellStyle name="Commentaire 2 2 2 14" xfId="2723"/>
    <cellStyle name="Commentaire 2 2 2 14 2" xfId="2724"/>
    <cellStyle name="Commentaire 2 2 2 14 3" xfId="2725"/>
    <cellStyle name="Commentaire 2 2 2 15" xfId="2726"/>
    <cellStyle name="Commentaire 2 2 2 15 2" xfId="2727"/>
    <cellStyle name="Commentaire 2 2 2 15 3" xfId="2728"/>
    <cellStyle name="Commentaire 2 2 2 2" xfId="2729"/>
    <cellStyle name="Commentaire 2 2 2 2 10" xfId="2730"/>
    <cellStyle name="Commentaire 2 2 2 2 2" xfId="2731"/>
    <cellStyle name="Commentaire 2 2 2 2 2 2" xfId="2732"/>
    <cellStyle name="Commentaire 2 2 2 2 2 2 2" xfId="2733"/>
    <cellStyle name="Commentaire 2 2 2 2 2 2 3" xfId="2734"/>
    <cellStyle name="Commentaire 2 2 2 2 2 3" xfId="2735"/>
    <cellStyle name="Commentaire 2 2 2 2 2 4" xfId="2736"/>
    <cellStyle name="Commentaire 2 2 2 2 3" xfId="2737"/>
    <cellStyle name="Commentaire 2 2 2 2 3 2" xfId="2738"/>
    <cellStyle name="Commentaire 2 2 2 2 3 2 2" xfId="2739"/>
    <cellStyle name="Commentaire 2 2 2 2 3 2 3" xfId="2740"/>
    <cellStyle name="Commentaire 2 2 2 2 3 3" xfId="2741"/>
    <cellStyle name="Commentaire 2 2 2 2 3 4" xfId="2742"/>
    <cellStyle name="Commentaire 2 2 2 2 4" xfId="2743"/>
    <cellStyle name="Commentaire 2 2 2 2 4 2" xfId="2744"/>
    <cellStyle name="Commentaire 2 2 2 2 4 2 2" xfId="2745"/>
    <cellStyle name="Commentaire 2 2 2 2 4 2 3" xfId="2746"/>
    <cellStyle name="Commentaire 2 2 2 2 4 3" xfId="2747"/>
    <cellStyle name="Commentaire 2 2 2 2 4 4" xfId="2748"/>
    <cellStyle name="Commentaire 2 2 2 2 5" xfId="2749"/>
    <cellStyle name="Commentaire 2 2 2 2 5 2" xfId="2750"/>
    <cellStyle name="Commentaire 2 2 2 2 5 2 2" xfId="2751"/>
    <cellStyle name="Commentaire 2 2 2 2 5 2 3" xfId="2752"/>
    <cellStyle name="Commentaire 2 2 2 2 5 3" xfId="2753"/>
    <cellStyle name="Commentaire 2 2 2 2 5 4" xfId="2754"/>
    <cellStyle name="Commentaire 2 2 2 2 6" xfId="2755"/>
    <cellStyle name="Commentaire 2 2 2 2 6 2" xfId="2756"/>
    <cellStyle name="Commentaire 2 2 2 2 6 2 2" xfId="2757"/>
    <cellStyle name="Commentaire 2 2 2 2 6 2 3" xfId="2758"/>
    <cellStyle name="Commentaire 2 2 2 2 6 3" xfId="2759"/>
    <cellStyle name="Commentaire 2 2 2 2 6 4" xfId="2760"/>
    <cellStyle name="Commentaire 2 2 2 2 7" xfId="2761"/>
    <cellStyle name="Commentaire 2 2 2 2 7 2" xfId="2762"/>
    <cellStyle name="Commentaire 2 2 2 2 7 2 2" xfId="2763"/>
    <cellStyle name="Commentaire 2 2 2 2 7 2 3" xfId="2764"/>
    <cellStyle name="Commentaire 2 2 2 2 7 3" xfId="2765"/>
    <cellStyle name="Commentaire 2 2 2 2 7 4" xfId="2766"/>
    <cellStyle name="Commentaire 2 2 2 2 8" xfId="2767"/>
    <cellStyle name="Commentaire 2 2 2 2 8 2" xfId="2768"/>
    <cellStyle name="Commentaire 2 2 2 2 8 3" xfId="2769"/>
    <cellStyle name="Commentaire 2 2 2 2 9" xfId="2770"/>
    <cellStyle name="Commentaire 2 2 2 3" xfId="2771"/>
    <cellStyle name="Commentaire 2 2 2 3 10" xfId="2772"/>
    <cellStyle name="Commentaire 2 2 2 3 2" xfId="2773"/>
    <cellStyle name="Commentaire 2 2 2 3 2 2" xfId="2774"/>
    <cellStyle name="Commentaire 2 2 2 3 2 2 2" xfId="2775"/>
    <cellStyle name="Commentaire 2 2 2 3 2 2 3" xfId="2776"/>
    <cellStyle name="Commentaire 2 2 2 3 2 3" xfId="2777"/>
    <cellStyle name="Commentaire 2 2 2 3 2 4" xfId="2778"/>
    <cellStyle name="Commentaire 2 2 2 3 3" xfId="2779"/>
    <cellStyle name="Commentaire 2 2 2 3 3 2" xfId="2780"/>
    <cellStyle name="Commentaire 2 2 2 3 3 2 2" xfId="2781"/>
    <cellStyle name="Commentaire 2 2 2 3 3 2 3" xfId="2782"/>
    <cellStyle name="Commentaire 2 2 2 3 3 3" xfId="2783"/>
    <cellStyle name="Commentaire 2 2 2 3 3 4" xfId="2784"/>
    <cellStyle name="Commentaire 2 2 2 3 4" xfId="2785"/>
    <cellStyle name="Commentaire 2 2 2 3 4 2" xfId="2786"/>
    <cellStyle name="Commentaire 2 2 2 3 4 2 2" xfId="2787"/>
    <cellStyle name="Commentaire 2 2 2 3 4 2 3" xfId="2788"/>
    <cellStyle name="Commentaire 2 2 2 3 4 3" xfId="2789"/>
    <cellStyle name="Commentaire 2 2 2 3 4 4" xfId="2790"/>
    <cellStyle name="Commentaire 2 2 2 3 5" xfId="2791"/>
    <cellStyle name="Commentaire 2 2 2 3 5 2" xfId="2792"/>
    <cellStyle name="Commentaire 2 2 2 3 5 2 2" xfId="2793"/>
    <cellStyle name="Commentaire 2 2 2 3 5 2 3" xfId="2794"/>
    <cellStyle name="Commentaire 2 2 2 3 5 3" xfId="2795"/>
    <cellStyle name="Commentaire 2 2 2 3 5 4" xfId="2796"/>
    <cellStyle name="Commentaire 2 2 2 3 6" xfId="2797"/>
    <cellStyle name="Commentaire 2 2 2 3 6 2" xfId="2798"/>
    <cellStyle name="Commentaire 2 2 2 3 6 2 2" xfId="2799"/>
    <cellStyle name="Commentaire 2 2 2 3 6 2 3" xfId="2800"/>
    <cellStyle name="Commentaire 2 2 2 3 6 3" xfId="2801"/>
    <cellStyle name="Commentaire 2 2 2 3 6 4" xfId="2802"/>
    <cellStyle name="Commentaire 2 2 2 3 7" xfId="2803"/>
    <cellStyle name="Commentaire 2 2 2 3 7 2" xfId="2804"/>
    <cellStyle name="Commentaire 2 2 2 3 7 2 2" xfId="2805"/>
    <cellStyle name="Commentaire 2 2 2 3 7 2 3" xfId="2806"/>
    <cellStyle name="Commentaire 2 2 2 3 7 3" xfId="2807"/>
    <cellStyle name="Commentaire 2 2 2 3 7 4" xfId="2808"/>
    <cellStyle name="Commentaire 2 2 2 3 8" xfId="2809"/>
    <cellStyle name="Commentaire 2 2 2 3 8 2" xfId="2810"/>
    <cellStyle name="Commentaire 2 2 2 3 8 3" xfId="2811"/>
    <cellStyle name="Commentaire 2 2 2 3 9" xfId="2812"/>
    <cellStyle name="Commentaire 2 2 2 4" xfId="2813"/>
    <cellStyle name="Commentaire 2 2 2 4 10" xfId="2814"/>
    <cellStyle name="Commentaire 2 2 2 4 2" xfId="2815"/>
    <cellStyle name="Commentaire 2 2 2 4 2 2" xfId="2816"/>
    <cellStyle name="Commentaire 2 2 2 4 2 2 2" xfId="2817"/>
    <cellStyle name="Commentaire 2 2 2 4 2 2 3" xfId="2818"/>
    <cellStyle name="Commentaire 2 2 2 4 2 3" xfId="2819"/>
    <cellStyle name="Commentaire 2 2 2 4 2 4" xfId="2820"/>
    <cellStyle name="Commentaire 2 2 2 4 3" xfId="2821"/>
    <cellStyle name="Commentaire 2 2 2 4 3 2" xfId="2822"/>
    <cellStyle name="Commentaire 2 2 2 4 3 2 2" xfId="2823"/>
    <cellStyle name="Commentaire 2 2 2 4 3 2 3" xfId="2824"/>
    <cellStyle name="Commentaire 2 2 2 4 3 3" xfId="2825"/>
    <cellStyle name="Commentaire 2 2 2 4 3 4" xfId="2826"/>
    <cellStyle name="Commentaire 2 2 2 4 4" xfId="2827"/>
    <cellStyle name="Commentaire 2 2 2 4 4 2" xfId="2828"/>
    <cellStyle name="Commentaire 2 2 2 4 4 2 2" xfId="2829"/>
    <cellStyle name="Commentaire 2 2 2 4 4 2 3" xfId="2830"/>
    <cellStyle name="Commentaire 2 2 2 4 4 3" xfId="2831"/>
    <cellStyle name="Commentaire 2 2 2 4 4 4" xfId="2832"/>
    <cellStyle name="Commentaire 2 2 2 4 5" xfId="2833"/>
    <cellStyle name="Commentaire 2 2 2 4 5 2" xfId="2834"/>
    <cellStyle name="Commentaire 2 2 2 4 5 2 2" xfId="2835"/>
    <cellStyle name="Commentaire 2 2 2 4 5 2 3" xfId="2836"/>
    <cellStyle name="Commentaire 2 2 2 4 5 3" xfId="2837"/>
    <cellStyle name="Commentaire 2 2 2 4 5 4" xfId="2838"/>
    <cellStyle name="Commentaire 2 2 2 4 6" xfId="2839"/>
    <cellStyle name="Commentaire 2 2 2 4 6 2" xfId="2840"/>
    <cellStyle name="Commentaire 2 2 2 4 6 2 2" xfId="2841"/>
    <cellStyle name="Commentaire 2 2 2 4 6 2 3" xfId="2842"/>
    <cellStyle name="Commentaire 2 2 2 4 6 3" xfId="2843"/>
    <cellStyle name="Commentaire 2 2 2 4 6 4" xfId="2844"/>
    <cellStyle name="Commentaire 2 2 2 4 7" xfId="2845"/>
    <cellStyle name="Commentaire 2 2 2 4 7 2" xfId="2846"/>
    <cellStyle name="Commentaire 2 2 2 4 7 2 2" xfId="2847"/>
    <cellStyle name="Commentaire 2 2 2 4 7 2 3" xfId="2848"/>
    <cellStyle name="Commentaire 2 2 2 4 7 3" xfId="2849"/>
    <cellStyle name="Commentaire 2 2 2 4 7 4" xfId="2850"/>
    <cellStyle name="Commentaire 2 2 2 4 8" xfId="2851"/>
    <cellStyle name="Commentaire 2 2 2 4 8 2" xfId="2852"/>
    <cellStyle name="Commentaire 2 2 2 4 8 3" xfId="2853"/>
    <cellStyle name="Commentaire 2 2 2 4 9" xfId="2854"/>
    <cellStyle name="Commentaire 2 2 2 5" xfId="2855"/>
    <cellStyle name="Commentaire 2 2 2 5 10" xfId="2856"/>
    <cellStyle name="Commentaire 2 2 2 5 2" xfId="2857"/>
    <cellStyle name="Commentaire 2 2 2 5 2 2" xfId="2858"/>
    <cellStyle name="Commentaire 2 2 2 5 2 2 2" xfId="2859"/>
    <cellStyle name="Commentaire 2 2 2 5 2 2 3" xfId="2860"/>
    <cellStyle name="Commentaire 2 2 2 5 2 3" xfId="2861"/>
    <cellStyle name="Commentaire 2 2 2 5 2 4" xfId="2862"/>
    <cellStyle name="Commentaire 2 2 2 5 3" xfId="2863"/>
    <cellStyle name="Commentaire 2 2 2 5 3 2" xfId="2864"/>
    <cellStyle name="Commentaire 2 2 2 5 3 2 2" xfId="2865"/>
    <cellStyle name="Commentaire 2 2 2 5 3 2 3" xfId="2866"/>
    <cellStyle name="Commentaire 2 2 2 5 3 3" xfId="2867"/>
    <cellStyle name="Commentaire 2 2 2 5 3 4" xfId="2868"/>
    <cellStyle name="Commentaire 2 2 2 5 4" xfId="2869"/>
    <cellStyle name="Commentaire 2 2 2 5 4 2" xfId="2870"/>
    <cellStyle name="Commentaire 2 2 2 5 4 2 2" xfId="2871"/>
    <cellStyle name="Commentaire 2 2 2 5 4 2 3" xfId="2872"/>
    <cellStyle name="Commentaire 2 2 2 5 4 3" xfId="2873"/>
    <cellStyle name="Commentaire 2 2 2 5 4 4" xfId="2874"/>
    <cellStyle name="Commentaire 2 2 2 5 5" xfId="2875"/>
    <cellStyle name="Commentaire 2 2 2 5 5 2" xfId="2876"/>
    <cellStyle name="Commentaire 2 2 2 5 5 2 2" xfId="2877"/>
    <cellStyle name="Commentaire 2 2 2 5 5 2 3" xfId="2878"/>
    <cellStyle name="Commentaire 2 2 2 5 5 3" xfId="2879"/>
    <cellStyle name="Commentaire 2 2 2 5 5 4" xfId="2880"/>
    <cellStyle name="Commentaire 2 2 2 5 6" xfId="2881"/>
    <cellStyle name="Commentaire 2 2 2 5 6 2" xfId="2882"/>
    <cellStyle name="Commentaire 2 2 2 5 6 2 2" xfId="2883"/>
    <cellStyle name="Commentaire 2 2 2 5 6 2 3" xfId="2884"/>
    <cellStyle name="Commentaire 2 2 2 5 6 3" xfId="2885"/>
    <cellStyle name="Commentaire 2 2 2 5 6 4" xfId="2886"/>
    <cellStyle name="Commentaire 2 2 2 5 7" xfId="2887"/>
    <cellStyle name="Commentaire 2 2 2 5 7 2" xfId="2888"/>
    <cellStyle name="Commentaire 2 2 2 5 7 2 2" xfId="2889"/>
    <cellStyle name="Commentaire 2 2 2 5 7 2 3" xfId="2890"/>
    <cellStyle name="Commentaire 2 2 2 5 7 3" xfId="2891"/>
    <cellStyle name="Commentaire 2 2 2 5 7 4" xfId="2892"/>
    <cellStyle name="Commentaire 2 2 2 5 8" xfId="2893"/>
    <cellStyle name="Commentaire 2 2 2 5 8 2" xfId="2894"/>
    <cellStyle name="Commentaire 2 2 2 5 8 3" xfId="2895"/>
    <cellStyle name="Commentaire 2 2 2 5 9" xfId="2896"/>
    <cellStyle name="Commentaire 2 2 2 6" xfId="2897"/>
    <cellStyle name="Commentaire 2 2 2 6 10" xfId="2898"/>
    <cellStyle name="Commentaire 2 2 2 6 2" xfId="2899"/>
    <cellStyle name="Commentaire 2 2 2 6 2 2" xfId="2900"/>
    <cellStyle name="Commentaire 2 2 2 6 2 2 2" xfId="2901"/>
    <cellStyle name="Commentaire 2 2 2 6 2 2 3" xfId="2902"/>
    <cellStyle name="Commentaire 2 2 2 6 2 3" xfId="2903"/>
    <cellStyle name="Commentaire 2 2 2 6 2 4" xfId="2904"/>
    <cellStyle name="Commentaire 2 2 2 6 3" xfId="2905"/>
    <cellStyle name="Commentaire 2 2 2 6 3 2" xfId="2906"/>
    <cellStyle name="Commentaire 2 2 2 6 3 2 2" xfId="2907"/>
    <cellStyle name="Commentaire 2 2 2 6 3 2 3" xfId="2908"/>
    <cellStyle name="Commentaire 2 2 2 6 3 3" xfId="2909"/>
    <cellStyle name="Commentaire 2 2 2 6 3 4" xfId="2910"/>
    <cellStyle name="Commentaire 2 2 2 6 4" xfId="2911"/>
    <cellStyle name="Commentaire 2 2 2 6 4 2" xfId="2912"/>
    <cellStyle name="Commentaire 2 2 2 6 4 2 2" xfId="2913"/>
    <cellStyle name="Commentaire 2 2 2 6 4 2 3" xfId="2914"/>
    <cellStyle name="Commentaire 2 2 2 6 4 3" xfId="2915"/>
    <cellStyle name="Commentaire 2 2 2 6 4 4" xfId="2916"/>
    <cellStyle name="Commentaire 2 2 2 6 5" xfId="2917"/>
    <cellStyle name="Commentaire 2 2 2 6 5 2" xfId="2918"/>
    <cellStyle name="Commentaire 2 2 2 6 5 2 2" xfId="2919"/>
    <cellStyle name="Commentaire 2 2 2 6 5 2 3" xfId="2920"/>
    <cellStyle name="Commentaire 2 2 2 6 5 3" xfId="2921"/>
    <cellStyle name="Commentaire 2 2 2 6 5 4" xfId="2922"/>
    <cellStyle name="Commentaire 2 2 2 6 6" xfId="2923"/>
    <cellStyle name="Commentaire 2 2 2 6 6 2" xfId="2924"/>
    <cellStyle name="Commentaire 2 2 2 6 6 2 2" xfId="2925"/>
    <cellStyle name="Commentaire 2 2 2 6 6 2 3" xfId="2926"/>
    <cellStyle name="Commentaire 2 2 2 6 6 3" xfId="2927"/>
    <cellStyle name="Commentaire 2 2 2 6 6 4" xfId="2928"/>
    <cellStyle name="Commentaire 2 2 2 6 7" xfId="2929"/>
    <cellStyle name="Commentaire 2 2 2 6 7 2" xfId="2930"/>
    <cellStyle name="Commentaire 2 2 2 6 7 2 2" xfId="2931"/>
    <cellStyle name="Commentaire 2 2 2 6 7 2 3" xfId="2932"/>
    <cellStyle name="Commentaire 2 2 2 6 7 3" xfId="2933"/>
    <cellStyle name="Commentaire 2 2 2 6 7 4" xfId="2934"/>
    <cellStyle name="Commentaire 2 2 2 6 8" xfId="2935"/>
    <cellStyle name="Commentaire 2 2 2 6 8 2" xfId="2936"/>
    <cellStyle name="Commentaire 2 2 2 6 8 3" xfId="2937"/>
    <cellStyle name="Commentaire 2 2 2 6 9" xfId="2938"/>
    <cellStyle name="Commentaire 2 2 2 7" xfId="2939"/>
    <cellStyle name="Commentaire 2 2 2 7 10" xfId="2940"/>
    <cellStyle name="Commentaire 2 2 2 7 2" xfId="2941"/>
    <cellStyle name="Commentaire 2 2 2 7 2 2" xfId="2942"/>
    <cellStyle name="Commentaire 2 2 2 7 2 2 2" xfId="2943"/>
    <cellStyle name="Commentaire 2 2 2 7 2 2 3" xfId="2944"/>
    <cellStyle name="Commentaire 2 2 2 7 2 3" xfId="2945"/>
    <cellStyle name="Commentaire 2 2 2 7 2 4" xfId="2946"/>
    <cellStyle name="Commentaire 2 2 2 7 3" xfId="2947"/>
    <cellStyle name="Commentaire 2 2 2 7 3 2" xfId="2948"/>
    <cellStyle name="Commentaire 2 2 2 7 3 2 2" xfId="2949"/>
    <cellStyle name="Commentaire 2 2 2 7 3 2 3" xfId="2950"/>
    <cellStyle name="Commentaire 2 2 2 7 3 3" xfId="2951"/>
    <cellStyle name="Commentaire 2 2 2 7 3 4" xfId="2952"/>
    <cellStyle name="Commentaire 2 2 2 7 4" xfId="2953"/>
    <cellStyle name="Commentaire 2 2 2 7 4 2" xfId="2954"/>
    <cellStyle name="Commentaire 2 2 2 7 4 2 2" xfId="2955"/>
    <cellStyle name="Commentaire 2 2 2 7 4 2 3" xfId="2956"/>
    <cellStyle name="Commentaire 2 2 2 7 4 3" xfId="2957"/>
    <cellStyle name="Commentaire 2 2 2 7 4 4" xfId="2958"/>
    <cellStyle name="Commentaire 2 2 2 7 5" xfId="2959"/>
    <cellStyle name="Commentaire 2 2 2 7 5 2" xfId="2960"/>
    <cellStyle name="Commentaire 2 2 2 7 5 2 2" xfId="2961"/>
    <cellStyle name="Commentaire 2 2 2 7 5 2 3" xfId="2962"/>
    <cellStyle name="Commentaire 2 2 2 7 5 3" xfId="2963"/>
    <cellStyle name="Commentaire 2 2 2 7 5 4" xfId="2964"/>
    <cellStyle name="Commentaire 2 2 2 7 6" xfId="2965"/>
    <cellStyle name="Commentaire 2 2 2 7 6 2" xfId="2966"/>
    <cellStyle name="Commentaire 2 2 2 7 6 2 2" xfId="2967"/>
    <cellStyle name="Commentaire 2 2 2 7 6 2 3" xfId="2968"/>
    <cellStyle name="Commentaire 2 2 2 7 6 3" xfId="2969"/>
    <cellStyle name="Commentaire 2 2 2 7 6 4" xfId="2970"/>
    <cellStyle name="Commentaire 2 2 2 7 7" xfId="2971"/>
    <cellStyle name="Commentaire 2 2 2 7 7 2" xfId="2972"/>
    <cellStyle name="Commentaire 2 2 2 7 7 2 2" xfId="2973"/>
    <cellStyle name="Commentaire 2 2 2 7 7 2 3" xfId="2974"/>
    <cellStyle name="Commentaire 2 2 2 7 7 3" xfId="2975"/>
    <cellStyle name="Commentaire 2 2 2 7 7 4" xfId="2976"/>
    <cellStyle name="Commentaire 2 2 2 7 8" xfId="2977"/>
    <cellStyle name="Commentaire 2 2 2 7 8 2" xfId="2978"/>
    <cellStyle name="Commentaire 2 2 2 7 8 3" xfId="2979"/>
    <cellStyle name="Commentaire 2 2 2 7 9" xfId="2980"/>
    <cellStyle name="Commentaire 2 2 2 8" xfId="2981"/>
    <cellStyle name="Commentaire 2 2 2 8 10" xfId="2982"/>
    <cellStyle name="Commentaire 2 2 2 8 2" xfId="2983"/>
    <cellStyle name="Commentaire 2 2 2 8 2 2" xfId="2984"/>
    <cellStyle name="Commentaire 2 2 2 8 2 2 2" xfId="2985"/>
    <cellStyle name="Commentaire 2 2 2 8 2 2 3" xfId="2986"/>
    <cellStyle name="Commentaire 2 2 2 8 2 3" xfId="2987"/>
    <cellStyle name="Commentaire 2 2 2 8 2 4" xfId="2988"/>
    <cellStyle name="Commentaire 2 2 2 8 3" xfId="2989"/>
    <cellStyle name="Commentaire 2 2 2 8 3 2" xfId="2990"/>
    <cellStyle name="Commentaire 2 2 2 8 3 2 2" xfId="2991"/>
    <cellStyle name="Commentaire 2 2 2 8 3 2 3" xfId="2992"/>
    <cellStyle name="Commentaire 2 2 2 8 3 3" xfId="2993"/>
    <cellStyle name="Commentaire 2 2 2 8 3 4" xfId="2994"/>
    <cellStyle name="Commentaire 2 2 2 8 4" xfId="2995"/>
    <cellStyle name="Commentaire 2 2 2 8 4 2" xfId="2996"/>
    <cellStyle name="Commentaire 2 2 2 8 4 2 2" xfId="2997"/>
    <cellStyle name="Commentaire 2 2 2 8 4 2 3" xfId="2998"/>
    <cellStyle name="Commentaire 2 2 2 8 4 3" xfId="2999"/>
    <cellStyle name="Commentaire 2 2 2 8 4 4" xfId="3000"/>
    <cellStyle name="Commentaire 2 2 2 8 5" xfId="3001"/>
    <cellStyle name="Commentaire 2 2 2 8 5 2" xfId="3002"/>
    <cellStyle name="Commentaire 2 2 2 8 5 2 2" xfId="3003"/>
    <cellStyle name="Commentaire 2 2 2 8 5 2 3" xfId="3004"/>
    <cellStyle name="Commentaire 2 2 2 8 5 3" xfId="3005"/>
    <cellStyle name="Commentaire 2 2 2 8 5 4" xfId="3006"/>
    <cellStyle name="Commentaire 2 2 2 8 6" xfId="3007"/>
    <cellStyle name="Commentaire 2 2 2 8 6 2" xfId="3008"/>
    <cellStyle name="Commentaire 2 2 2 8 6 2 2" xfId="3009"/>
    <cellStyle name="Commentaire 2 2 2 8 6 2 3" xfId="3010"/>
    <cellStyle name="Commentaire 2 2 2 8 6 3" xfId="3011"/>
    <cellStyle name="Commentaire 2 2 2 8 6 4" xfId="3012"/>
    <cellStyle name="Commentaire 2 2 2 8 7" xfId="3013"/>
    <cellStyle name="Commentaire 2 2 2 8 7 2" xfId="3014"/>
    <cellStyle name="Commentaire 2 2 2 8 7 2 2" xfId="3015"/>
    <cellStyle name="Commentaire 2 2 2 8 7 2 3" xfId="3016"/>
    <cellStyle name="Commentaire 2 2 2 8 7 3" xfId="3017"/>
    <cellStyle name="Commentaire 2 2 2 8 7 4" xfId="3018"/>
    <cellStyle name="Commentaire 2 2 2 8 8" xfId="3019"/>
    <cellStyle name="Commentaire 2 2 2 8 8 2" xfId="3020"/>
    <cellStyle name="Commentaire 2 2 2 8 8 3" xfId="3021"/>
    <cellStyle name="Commentaire 2 2 2 8 9" xfId="3022"/>
    <cellStyle name="Commentaire 2 2 2 9" xfId="3023"/>
    <cellStyle name="Commentaire 2 2 2 9 10" xfId="3024"/>
    <cellStyle name="Commentaire 2 2 2 9 2" xfId="3025"/>
    <cellStyle name="Commentaire 2 2 2 9 2 2" xfId="3026"/>
    <cellStyle name="Commentaire 2 2 2 9 2 2 2" xfId="3027"/>
    <cellStyle name="Commentaire 2 2 2 9 2 2 3" xfId="3028"/>
    <cellStyle name="Commentaire 2 2 2 9 2 3" xfId="3029"/>
    <cellStyle name="Commentaire 2 2 2 9 2 4" xfId="3030"/>
    <cellStyle name="Commentaire 2 2 2 9 3" xfId="3031"/>
    <cellStyle name="Commentaire 2 2 2 9 3 2" xfId="3032"/>
    <cellStyle name="Commentaire 2 2 2 9 3 2 2" xfId="3033"/>
    <cellStyle name="Commentaire 2 2 2 9 3 2 3" xfId="3034"/>
    <cellStyle name="Commentaire 2 2 2 9 3 3" xfId="3035"/>
    <cellStyle name="Commentaire 2 2 2 9 3 4" xfId="3036"/>
    <cellStyle name="Commentaire 2 2 2 9 4" xfId="3037"/>
    <cellStyle name="Commentaire 2 2 2 9 4 2" xfId="3038"/>
    <cellStyle name="Commentaire 2 2 2 9 4 2 2" xfId="3039"/>
    <cellStyle name="Commentaire 2 2 2 9 4 2 3" xfId="3040"/>
    <cellStyle name="Commentaire 2 2 2 9 4 3" xfId="3041"/>
    <cellStyle name="Commentaire 2 2 2 9 4 4" xfId="3042"/>
    <cellStyle name="Commentaire 2 2 2 9 5" xfId="3043"/>
    <cellStyle name="Commentaire 2 2 2 9 5 2" xfId="3044"/>
    <cellStyle name="Commentaire 2 2 2 9 5 2 2" xfId="3045"/>
    <cellStyle name="Commentaire 2 2 2 9 5 2 3" xfId="3046"/>
    <cellStyle name="Commentaire 2 2 2 9 5 3" xfId="3047"/>
    <cellStyle name="Commentaire 2 2 2 9 5 4" xfId="3048"/>
    <cellStyle name="Commentaire 2 2 2 9 6" xfId="3049"/>
    <cellStyle name="Commentaire 2 2 2 9 6 2" xfId="3050"/>
    <cellStyle name="Commentaire 2 2 2 9 6 2 2" xfId="3051"/>
    <cellStyle name="Commentaire 2 2 2 9 6 2 3" xfId="3052"/>
    <cellStyle name="Commentaire 2 2 2 9 6 3" xfId="3053"/>
    <cellStyle name="Commentaire 2 2 2 9 6 4" xfId="3054"/>
    <cellStyle name="Commentaire 2 2 2 9 7" xfId="3055"/>
    <cellStyle name="Commentaire 2 2 2 9 7 2" xfId="3056"/>
    <cellStyle name="Commentaire 2 2 2 9 7 2 2" xfId="3057"/>
    <cellStyle name="Commentaire 2 2 2 9 7 2 3" xfId="3058"/>
    <cellStyle name="Commentaire 2 2 2 9 7 3" xfId="3059"/>
    <cellStyle name="Commentaire 2 2 2 9 7 4" xfId="3060"/>
    <cellStyle name="Commentaire 2 2 2 9 8" xfId="3061"/>
    <cellStyle name="Commentaire 2 2 2 9 8 2" xfId="3062"/>
    <cellStyle name="Commentaire 2 2 2 9 8 3" xfId="3063"/>
    <cellStyle name="Commentaire 2 2 2 9 9" xfId="3064"/>
    <cellStyle name="Commentaire 2 2 20" xfId="3065"/>
    <cellStyle name="Commentaire 2 2 21" xfId="3066"/>
    <cellStyle name="Commentaire 2 2 22" xfId="3067"/>
    <cellStyle name="Commentaire 2 2 23" xfId="3068"/>
    <cellStyle name="Commentaire 2 2 24" xfId="3069"/>
    <cellStyle name="Commentaire 2 2 25" xfId="3070"/>
    <cellStyle name="Commentaire 2 2 26" xfId="3071"/>
    <cellStyle name="Commentaire 2 2 27" xfId="3072"/>
    <cellStyle name="Commentaire 2 2 28" xfId="3073"/>
    <cellStyle name="Commentaire 2 2 29" xfId="3074"/>
    <cellStyle name="Commentaire 2 2 3" xfId="3075"/>
    <cellStyle name="Commentaire 2 2 3 10" xfId="3076"/>
    <cellStyle name="Commentaire 2 2 3 10 10" xfId="3077"/>
    <cellStyle name="Commentaire 2 2 3 10 2" xfId="3078"/>
    <cellStyle name="Commentaire 2 2 3 10 2 2" xfId="3079"/>
    <cellStyle name="Commentaire 2 2 3 10 2 2 2" xfId="3080"/>
    <cellStyle name="Commentaire 2 2 3 10 2 2 3" xfId="3081"/>
    <cellStyle name="Commentaire 2 2 3 10 2 3" xfId="3082"/>
    <cellStyle name="Commentaire 2 2 3 10 2 4" xfId="3083"/>
    <cellStyle name="Commentaire 2 2 3 10 3" xfId="3084"/>
    <cellStyle name="Commentaire 2 2 3 10 3 2" xfId="3085"/>
    <cellStyle name="Commentaire 2 2 3 10 3 2 2" xfId="3086"/>
    <cellStyle name="Commentaire 2 2 3 10 3 2 3" xfId="3087"/>
    <cellStyle name="Commentaire 2 2 3 10 3 3" xfId="3088"/>
    <cellStyle name="Commentaire 2 2 3 10 3 4" xfId="3089"/>
    <cellStyle name="Commentaire 2 2 3 10 4" xfId="3090"/>
    <cellStyle name="Commentaire 2 2 3 10 4 2" xfId="3091"/>
    <cellStyle name="Commentaire 2 2 3 10 4 2 2" xfId="3092"/>
    <cellStyle name="Commentaire 2 2 3 10 4 2 3" xfId="3093"/>
    <cellStyle name="Commentaire 2 2 3 10 4 3" xfId="3094"/>
    <cellStyle name="Commentaire 2 2 3 10 4 4" xfId="3095"/>
    <cellStyle name="Commentaire 2 2 3 10 5" xfId="3096"/>
    <cellStyle name="Commentaire 2 2 3 10 5 2" xfId="3097"/>
    <cellStyle name="Commentaire 2 2 3 10 5 2 2" xfId="3098"/>
    <cellStyle name="Commentaire 2 2 3 10 5 2 3" xfId="3099"/>
    <cellStyle name="Commentaire 2 2 3 10 5 3" xfId="3100"/>
    <cellStyle name="Commentaire 2 2 3 10 5 4" xfId="3101"/>
    <cellStyle name="Commentaire 2 2 3 10 6" xfId="3102"/>
    <cellStyle name="Commentaire 2 2 3 10 6 2" xfId="3103"/>
    <cellStyle name="Commentaire 2 2 3 10 6 2 2" xfId="3104"/>
    <cellStyle name="Commentaire 2 2 3 10 6 2 3" xfId="3105"/>
    <cellStyle name="Commentaire 2 2 3 10 6 3" xfId="3106"/>
    <cellStyle name="Commentaire 2 2 3 10 6 4" xfId="3107"/>
    <cellStyle name="Commentaire 2 2 3 10 7" xfId="3108"/>
    <cellStyle name="Commentaire 2 2 3 10 7 2" xfId="3109"/>
    <cellStyle name="Commentaire 2 2 3 10 7 2 2" xfId="3110"/>
    <cellStyle name="Commentaire 2 2 3 10 7 2 3" xfId="3111"/>
    <cellStyle name="Commentaire 2 2 3 10 7 3" xfId="3112"/>
    <cellStyle name="Commentaire 2 2 3 10 7 4" xfId="3113"/>
    <cellStyle name="Commentaire 2 2 3 10 8" xfId="3114"/>
    <cellStyle name="Commentaire 2 2 3 10 8 2" xfId="3115"/>
    <cellStyle name="Commentaire 2 2 3 10 8 3" xfId="3116"/>
    <cellStyle name="Commentaire 2 2 3 10 9" xfId="3117"/>
    <cellStyle name="Commentaire 2 2 3 11" xfId="3118"/>
    <cellStyle name="Commentaire 2 2 3 11 10" xfId="3119"/>
    <cellStyle name="Commentaire 2 2 3 11 2" xfId="3120"/>
    <cellStyle name="Commentaire 2 2 3 11 2 2" xfId="3121"/>
    <cellStyle name="Commentaire 2 2 3 11 2 2 2" xfId="3122"/>
    <cellStyle name="Commentaire 2 2 3 11 2 2 3" xfId="3123"/>
    <cellStyle name="Commentaire 2 2 3 11 2 3" xfId="3124"/>
    <cellStyle name="Commentaire 2 2 3 11 2 4" xfId="3125"/>
    <cellStyle name="Commentaire 2 2 3 11 3" xfId="3126"/>
    <cellStyle name="Commentaire 2 2 3 11 3 2" xfId="3127"/>
    <cellStyle name="Commentaire 2 2 3 11 3 2 2" xfId="3128"/>
    <cellStyle name="Commentaire 2 2 3 11 3 2 3" xfId="3129"/>
    <cellStyle name="Commentaire 2 2 3 11 3 3" xfId="3130"/>
    <cellStyle name="Commentaire 2 2 3 11 3 4" xfId="3131"/>
    <cellStyle name="Commentaire 2 2 3 11 4" xfId="3132"/>
    <cellStyle name="Commentaire 2 2 3 11 4 2" xfId="3133"/>
    <cellStyle name="Commentaire 2 2 3 11 4 2 2" xfId="3134"/>
    <cellStyle name="Commentaire 2 2 3 11 4 2 3" xfId="3135"/>
    <cellStyle name="Commentaire 2 2 3 11 4 3" xfId="3136"/>
    <cellStyle name="Commentaire 2 2 3 11 4 4" xfId="3137"/>
    <cellStyle name="Commentaire 2 2 3 11 5" xfId="3138"/>
    <cellStyle name="Commentaire 2 2 3 11 5 2" xfId="3139"/>
    <cellStyle name="Commentaire 2 2 3 11 5 2 2" xfId="3140"/>
    <cellStyle name="Commentaire 2 2 3 11 5 2 3" xfId="3141"/>
    <cellStyle name="Commentaire 2 2 3 11 5 3" xfId="3142"/>
    <cellStyle name="Commentaire 2 2 3 11 5 4" xfId="3143"/>
    <cellStyle name="Commentaire 2 2 3 11 6" xfId="3144"/>
    <cellStyle name="Commentaire 2 2 3 11 6 2" xfId="3145"/>
    <cellStyle name="Commentaire 2 2 3 11 6 2 2" xfId="3146"/>
    <cellStyle name="Commentaire 2 2 3 11 6 2 3" xfId="3147"/>
    <cellStyle name="Commentaire 2 2 3 11 6 3" xfId="3148"/>
    <cellStyle name="Commentaire 2 2 3 11 6 4" xfId="3149"/>
    <cellStyle name="Commentaire 2 2 3 11 7" xfId="3150"/>
    <cellStyle name="Commentaire 2 2 3 11 7 2" xfId="3151"/>
    <cellStyle name="Commentaire 2 2 3 11 7 2 2" xfId="3152"/>
    <cellStyle name="Commentaire 2 2 3 11 7 2 3" xfId="3153"/>
    <cellStyle name="Commentaire 2 2 3 11 7 3" xfId="3154"/>
    <cellStyle name="Commentaire 2 2 3 11 7 4" xfId="3155"/>
    <cellStyle name="Commentaire 2 2 3 11 8" xfId="3156"/>
    <cellStyle name="Commentaire 2 2 3 11 8 2" xfId="3157"/>
    <cellStyle name="Commentaire 2 2 3 11 8 3" xfId="3158"/>
    <cellStyle name="Commentaire 2 2 3 11 9" xfId="3159"/>
    <cellStyle name="Commentaire 2 2 3 12" xfId="3160"/>
    <cellStyle name="Commentaire 2 2 3 12 10" xfId="3161"/>
    <cellStyle name="Commentaire 2 2 3 12 2" xfId="3162"/>
    <cellStyle name="Commentaire 2 2 3 12 2 2" xfId="3163"/>
    <cellStyle name="Commentaire 2 2 3 12 2 2 2" xfId="3164"/>
    <cellStyle name="Commentaire 2 2 3 12 2 2 3" xfId="3165"/>
    <cellStyle name="Commentaire 2 2 3 12 2 3" xfId="3166"/>
    <cellStyle name="Commentaire 2 2 3 12 2 4" xfId="3167"/>
    <cellStyle name="Commentaire 2 2 3 12 3" xfId="3168"/>
    <cellStyle name="Commentaire 2 2 3 12 3 2" xfId="3169"/>
    <cellStyle name="Commentaire 2 2 3 12 3 2 2" xfId="3170"/>
    <cellStyle name="Commentaire 2 2 3 12 3 2 3" xfId="3171"/>
    <cellStyle name="Commentaire 2 2 3 12 3 3" xfId="3172"/>
    <cellStyle name="Commentaire 2 2 3 12 3 4" xfId="3173"/>
    <cellStyle name="Commentaire 2 2 3 12 4" xfId="3174"/>
    <cellStyle name="Commentaire 2 2 3 12 4 2" xfId="3175"/>
    <cellStyle name="Commentaire 2 2 3 12 4 2 2" xfId="3176"/>
    <cellStyle name="Commentaire 2 2 3 12 4 2 3" xfId="3177"/>
    <cellStyle name="Commentaire 2 2 3 12 4 3" xfId="3178"/>
    <cellStyle name="Commentaire 2 2 3 12 4 4" xfId="3179"/>
    <cellStyle name="Commentaire 2 2 3 12 5" xfId="3180"/>
    <cellStyle name="Commentaire 2 2 3 12 5 2" xfId="3181"/>
    <cellStyle name="Commentaire 2 2 3 12 5 2 2" xfId="3182"/>
    <cellStyle name="Commentaire 2 2 3 12 5 2 3" xfId="3183"/>
    <cellStyle name="Commentaire 2 2 3 12 5 3" xfId="3184"/>
    <cellStyle name="Commentaire 2 2 3 12 5 4" xfId="3185"/>
    <cellStyle name="Commentaire 2 2 3 12 6" xfId="3186"/>
    <cellStyle name="Commentaire 2 2 3 12 6 2" xfId="3187"/>
    <cellStyle name="Commentaire 2 2 3 12 6 2 2" xfId="3188"/>
    <cellStyle name="Commentaire 2 2 3 12 6 2 3" xfId="3189"/>
    <cellStyle name="Commentaire 2 2 3 12 6 3" xfId="3190"/>
    <cellStyle name="Commentaire 2 2 3 12 6 4" xfId="3191"/>
    <cellStyle name="Commentaire 2 2 3 12 7" xfId="3192"/>
    <cellStyle name="Commentaire 2 2 3 12 7 2" xfId="3193"/>
    <cellStyle name="Commentaire 2 2 3 12 7 2 2" xfId="3194"/>
    <cellStyle name="Commentaire 2 2 3 12 7 2 3" xfId="3195"/>
    <cellStyle name="Commentaire 2 2 3 12 7 3" xfId="3196"/>
    <cellStyle name="Commentaire 2 2 3 12 7 4" xfId="3197"/>
    <cellStyle name="Commentaire 2 2 3 12 8" xfId="3198"/>
    <cellStyle name="Commentaire 2 2 3 12 8 2" xfId="3199"/>
    <cellStyle name="Commentaire 2 2 3 12 8 3" xfId="3200"/>
    <cellStyle name="Commentaire 2 2 3 12 9" xfId="3201"/>
    <cellStyle name="Commentaire 2 2 3 13" xfId="3202"/>
    <cellStyle name="Commentaire 2 2 3 13 2" xfId="3203"/>
    <cellStyle name="Commentaire 2 2 3 13 2 2" xfId="3204"/>
    <cellStyle name="Commentaire 2 2 3 13 2 3" xfId="3205"/>
    <cellStyle name="Commentaire 2 2 3 13 3" xfId="3206"/>
    <cellStyle name="Commentaire 2 2 3 13 4" xfId="3207"/>
    <cellStyle name="Commentaire 2 2 3 14" xfId="3208"/>
    <cellStyle name="Commentaire 2 2 3 14 2" xfId="3209"/>
    <cellStyle name="Commentaire 2 2 3 14 3" xfId="3210"/>
    <cellStyle name="Commentaire 2 2 3 15" xfId="3211"/>
    <cellStyle name="Commentaire 2 2 3 15 2" xfId="3212"/>
    <cellStyle name="Commentaire 2 2 3 15 3" xfId="3213"/>
    <cellStyle name="Commentaire 2 2 3 2" xfId="3214"/>
    <cellStyle name="Commentaire 2 2 3 2 10" xfId="3215"/>
    <cellStyle name="Commentaire 2 2 3 2 2" xfId="3216"/>
    <cellStyle name="Commentaire 2 2 3 2 2 2" xfId="3217"/>
    <cellStyle name="Commentaire 2 2 3 2 2 2 2" xfId="3218"/>
    <cellStyle name="Commentaire 2 2 3 2 2 2 3" xfId="3219"/>
    <cellStyle name="Commentaire 2 2 3 2 2 3" xfId="3220"/>
    <cellStyle name="Commentaire 2 2 3 2 2 4" xfId="3221"/>
    <cellStyle name="Commentaire 2 2 3 2 3" xfId="3222"/>
    <cellStyle name="Commentaire 2 2 3 2 3 2" xfId="3223"/>
    <cellStyle name="Commentaire 2 2 3 2 3 2 2" xfId="3224"/>
    <cellStyle name="Commentaire 2 2 3 2 3 2 3" xfId="3225"/>
    <cellStyle name="Commentaire 2 2 3 2 3 3" xfId="3226"/>
    <cellStyle name="Commentaire 2 2 3 2 3 4" xfId="3227"/>
    <cellStyle name="Commentaire 2 2 3 2 4" xfId="3228"/>
    <cellStyle name="Commentaire 2 2 3 2 4 2" xfId="3229"/>
    <cellStyle name="Commentaire 2 2 3 2 4 2 2" xfId="3230"/>
    <cellStyle name="Commentaire 2 2 3 2 4 2 3" xfId="3231"/>
    <cellStyle name="Commentaire 2 2 3 2 4 3" xfId="3232"/>
    <cellStyle name="Commentaire 2 2 3 2 4 4" xfId="3233"/>
    <cellStyle name="Commentaire 2 2 3 2 5" xfId="3234"/>
    <cellStyle name="Commentaire 2 2 3 2 5 2" xfId="3235"/>
    <cellStyle name="Commentaire 2 2 3 2 5 2 2" xfId="3236"/>
    <cellStyle name="Commentaire 2 2 3 2 5 2 3" xfId="3237"/>
    <cellStyle name="Commentaire 2 2 3 2 5 3" xfId="3238"/>
    <cellStyle name="Commentaire 2 2 3 2 5 4" xfId="3239"/>
    <cellStyle name="Commentaire 2 2 3 2 6" xfId="3240"/>
    <cellStyle name="Commentaire 2 2 3 2 6 2" xfId="3241"/>
    <cellStyle name="Commentaire 2 2 3 2 6 2 2" xfId="3242"/>
    <cellStyle name="Commentaire 2 2 3 2 6 2 3" xfId="3243"/>
    <cellStyle name="Commentaire 2 2 3 2 6 3" xfId="3244"/>
    <cellStyle name="Commentaire 2 2 3 2 6 4" xfId="3245"/>
    <cellStyle name="Commentaire 2 2 3 2 7" xfId="3246"/>
    <cellStyle name="Commentaire 2 2 3 2 7 2" xfId="3247"/>
    <cellStyle name="Commentaire 2 2 3 2 7 2 2" xfId="3248"/>
    <cellStyle name="Commentaire 2 2 3 2 7 2 3" xfId="3249"/>
    <cellStyle name="Commentaire 2 2 3 2 7 3" xfId="3250"/>
    <cellStyle name="Commentaire 2 2 3 2 7 4" xfId="3251"/>
    <cellStyle name="Commentaire 2 2 3 2 8" xfId="3252"/>
    <cellStyle name="Commentaire 2 2 3 2 8 2" xfId="3253"/>
    <cellStyle name="Commentaire 2 2 3 2 8 3" xfId="3254"/>
    <cellStyle name="Commentaire 2 2 3 2 9" xfId="3255"/>
    <cellStyle name="Commentaire 2 2 3 3" xfId="3256"/>
    <cellStyle name="Commentaire 2 2 3 3 10" xfId="3257"/>
    <cellStyle name="Commentaire 2 2 3 3 2" xfId="3258"/>
    <cellStyle name="Commentaire 2 2 3 3 2 2" xfId="3259"/>
    <cellStyle name="Commentaire 2 2 3 3 2 2 2" xfId="3260"/>
    <cellStyle name="Commentaire 2 2 3 3 2 2 3" xfId="3261"/>
    <cellStyle name="Commentaire 2 2 3 3 2 3" xfId="3262"/>
    <cellStyle name="Commentaire 2 2 3 3 2 4" xfId="3263"/>
    <cellStyle name="Commentaire 2 2 3 3 3" xfId="3264"/>
    <cellStyle name="Commentaire 2 2 3 3 3 2" xfId="3265"/>
    <cellStyle name="Commentaire 2 2 3 3 3 2 2" xfId="3266"/>
    <cellStyle name="Commentaire 2 2 3 3 3 2 3" xfId="3267"/>
    <cellStyle name="Commentaire 2 2 3 3 3 3" xfId="3268"/>
    <cellStyle name="Commentaire 2 2 3 3 3 4" xfId="3269"/>
    <cellStyle name="Commentaire 2 2 3 3 4" xfId="3270"/>
    <cellStyle name="Commentaire 2 2 3 3 4 2" xfId="3271"/>
    <cellStyle name="Commentaire 2 2 3 3 4 2 2" xfId="3272"/>
    <cellStyle name="Commentaire 2 2 3 3 4 2 3" xfId="3273"/>
    <cellStyle name="Commentaire 2 2 3 3 4 3" xfId="3274"/>
    <cellStyle name="Commentaire 2 2 3 3 4 4" xfId="3275"/>
    <cellStyle name="Commentaire 2 2 3 3 5" xfId="3276"/>
    <cellStyle name="Commentaire 2 2 3 3 5 2" xfId="3277"/>
    <cellStyle name="Commentaire 2 2 3 3 5 2 2" xfId="3278"/>
    <cellStyle name="Commentaire 2 2 3 3 5 2 3" xfId="3279"/>
    <cellStyle name="Commentaire 2 2 3 3 5 3" xfId="3280"/>
    <cellStyle name="Commentaire 2 2 3 3 5 4" xfId="3281"/>
    <cellStyle name="Commentaire 2 2 3 3 6" xfId="3282"/>
    <cellStyle name="Commentaire 2 2 3 3 6 2" xfId="3283"/>
    <cellStyle name="Commentaire 2 2 3 3 6 2 2" xfId="3284"/>
    <cellStyle name="Commentaire 2 2 3 3 6 2 3" xfId="3285"/>
    <cellStyle name="Commentaire 2 2 3 3 6 3" xfId="3286"/>
    <cellStyle name="Commentaire 2 2 3 3 6 4" xfId="3287"/>
    <cellStyle name="Commentaire 2 2 3 3 7" xfId="3288"/>
    <cellStyle name="Commentaire 2 2 3 3 7 2" xfId="3289"/>
    <cellStyle name="Commentaire 2 2 3 3 7 2 2" xfId="3290"/>
    <cellStyle name="Commentaire 2 2 3 3 7 2 3" xfId="3291"/>
    <cellStyle name="Commentaire 2 2 3 3 7 3" xfId="3292"/>
    <cellStyle name="Commentaire 2 2 3 3 7 4" xfId="3293"/>
    <cellStyle name="Commentaire 2 2 3 3 8" xfId="3294"/>
    <cellStyle name="Commentaire 2 2 3 3 8 2" xfId="3295"/>
    <cellStyle name="Commentaire 2 2 3 3 8 3" xfId="3296"/>
    <cellStyle name="Commentaire 2 2 3 3 9" xfId="3297"/>
    <cellStyle name="Commentaire 2 2 3 4" xfId="3298"/>
    <cellStyle name="Commentaire 2 2 3 4 10" xfId="3299"/>
    <cellStyle name="Commentaire 2 2 3 4 2" xfId="3300"/>
    <cellStyle name="Commentaire 2 2 3 4 2 2" xfId="3301"/>
    <cellStyle name="Commentaire 2 2 3 4 2 2 2" xfId="3302"/>
    <cellStyle name="Commentaire 2 2 3 4 2 2 3" xfId="3303"/>
    <cellStyle name="Commentaire 2 2 3 4 2 3" xfId="3304"/>
    <cellStyle name="Commentaire 2 2 3 4 2 4" xfId="3305"/>
    <cellStyle name="Commentaire 2 2 3 4 3" xfId="3306"/>
    <cellStyle name="Commentaire 2 2 3 4 3 2" xfId="3307"/>
    <cellStyle name="Commentaire 2 2 3 4 3 2 2" xfId="3308"/>
    <cellStyle name="Commentaire 2 2 3 4 3 2 3" xfId="3309"/>
    <cellStyle name="Commentaire 2 2 3 4 3 3" xfId="3310"/>
    <cellStyle name="Commentaire 2 2 3 4 3 4" xfId="3311"/>
    <cellStyle name="Commentaire 2 2 3 4 4" xfId="3312"/>
    <cellStyle name="Commentaire 2 2 3 4 4 2" xfId="3313"/>
    <cellStyle name="Commentaire 2 2 3 4 4 2 2" xfId="3314"/>
    <cellStyle name="Commentaire 2 2 3 4 4 2 3" xfId="3315"/>
    <cellStyle name="Commentaire 2 2 3 4 4 3" xfId="3316"/>
    <cellStyle name="Commentaire 2 2 3 4 4 4" xfId="3317"/>
    <cellStyle name="Commentaire 2 2 3 4 5" xfId="3318"/>
    <cellStyle name="Commentaire 2 2 3 4 5 2" xfId="3319"/>
    <cellStyle name="Commentaire 2 2 3 4 5 2 2" xfId="3320"/>
    <cellStyle name="Commentaire 2 2 3 4 5 2 3" xfId="3321"/>
    <cellStyle name="Commentaire 2 2 3 4 5 3" xfId="3322"/>
    <cellStyle name="Commentaire 2 2 3 4 5 4" xfId="3323"/>
    <cellStyle name="Commentaire 2 2 3 4 6" xfId="3324"/>
    <cellStyle name="Commentaire 2 2 3 4 6 2" xfId="3325"/>
    <cellStyle name="Commentaire 2 2 3 4 6 2 2" xfId="3326"/>
    <cellStyle name="Commentaire 2 2 3 4 6 2 3" xfId="3327"/>
    <cellStyle name="Commentaire 2 2 3 4 6 3" xfId="3328"/>
    <cellStyle name="Commentaire 2 2 3 4 6 4" xfId="3329"/>
    <cellStyle name="Commentaire 2 2 3 4 7" xfId="3330"/>
    <cellStyle name="Commentaire 2 2 3 4 7 2" xfId="3331"/>
    <cellStyle name="Commentaire 2 2 3 4 7 2 2" xfId="3332"/>
    <cellStyle name="Commentaire 2 2 3 4 7 2 3" xfId="3333"/>
    <cellStyle name="Commentaire 2 2 3 4 7 3" xfId="3334"/>
    <cellStyle name="Commentaire 2 2 3 4 7 4" xfId="3335"/>
    <cellStyle name="Commentaire 2 2 3 4 8" xfId="3336"/>
    <cellStyle name="Commentaire 2 2 3 4 8 2" xfId="3337"/>
    <cellStyle name="Commentaire 2 2 3 4 8 3" xfId="3338"/>
    <cellStyle name="Commentaire 2 2 3 4 9" xfId="3339"/>
    <cellStyle name="Commentaire 2 2 3 5" xfId="3340"/>
    <cellStyle name="Commentaire 2 2 3 5 10" xfId="3341"/>
    <cellStyle name="Commentaire 2 2 3 5 2" xfId="3342"/>
    <cellStyle name="Commentaire 2 2 3 5 2 2" xfId="3343"/>
    <cellStyle name="Commentaire 2 2 3 5 2 2 2" xfId="3344"/>
    <cellStyle name="Commentaire 2 2 3 5 2 2 3" xfId="3345"/>
    <cellStyle name="Commentaire 2 2 3 5 2 3" xfId="3346"/>
    <cellStyle name="Commentaire 2 2 3 5 2 4" xfId="3347"/>
    <cellStyle name="Commentaire 2 2 3 5 3" xfId="3348"/>
    <cellStyle name="Commentaire 2 2 3 5 3 2" xfId="3349"/>
    <cellStyle name="Commentaire 2 2 3 5 3 2 2" xfId="3350"/>
    <cellStyle name="Commentaire 2 2 3 5 3 2 3" xfId="3351"/>
    <cellStyle name="Commentaire 2 2 3 5 3 3" xfId="3352"/>
    <cellStyle name="Commentaire 2 2 3 5 3 4" xfId="3353"/>
    <cellStyle name="Commentaire 2 2 3 5 4" xfId="3354"/>
    <cellStyle name="Commentaire 2 2 3 5 4 2" xfId="3355"/>
    <cellStyle name="Commentaire 2 2 3 5 4 2 2" xfId="3356"/>
    <cellStyle name="Commentaire 2 2 3 5 4 2 3" xfId="3357"/>
    <cellStyle name="Commentaire 2 2 3 5 4 3" xfId="3358"/>
    <cellStyle name="Commentaire 2 2 3 5 4 4" xfId="3359"/>
    <cellStyle name="Commentaire 2 2 3 5 5" xfId="3360"/>
    <cellStyle name="Commentaire 2 2 3 5 5 2" xfId="3361"/>
    <cellStyle name="Commentaire 2 2 3 5 5 2 2" xfId="3362"/>
    <cellStyle name="Commentaire 2 2 3 5 5 2 3" xfId="3363"/>
    <cellStyle name="Commentaire 2 2 3 5 5 3" xfId="3364"/>
    <cellStyle name="Commentaire 2 2 3 5 5 4" xfId="3365"/>
    <cellStyle name="Commentaire 2 2 3 5 6" xfId="3366"/>
    <cellStyle name="Commentaire 2 2 3 5 6 2" xfId="3367"/>
    <cellStyle name="Commentaire 2 2 3 5 6 2 2" xfId="3368"/>
    <cellStyle name="Commentaire 2 2 3 5 6 2 3" xfId="3369"/>
    <cellStyle name="Commentaire 2 2 3 5 6 3" xfId="3370"/>
    <cellStyle name="Commentaire 2 2 3 5 6 4" xfId="3371"/>
    <cellStyle name="Commentaire 2 2 3 5 7" xfId="3372"/>
    <cellStyle name="Commentaire 2 2 3 5 7 2" xfId="3373"/>
    <cellStyle name="Commentaire 2 2 3 5 7 2 2" xfId="3374"/>
    <cellStyle name="Commentaire 2 2 3 5 7 2 3" xfId="3375"/>
    <cellStyle name="Commentaire 2 2 3 5 7 3" xfId="3376"/>
    <cellStyle name="Commentaire 2 2 3 5 7 4" xfId="3377"/>
    <cellStyle name="Commentaire 2 2 3 5 8" xfId="3378"/>
    <cellStyle name="Commentaire 2 2 3 5 8 2" xfId="3379"/>
    <cellStyle name="Commentaire 2 2 3 5 8 3" xfId="3380"/>
    <cellStyle name="Commentaire 2 2 3 5 9" xfId="3381"/>
    <cellStyle name="Commentaire 2 2 3 6" xfId="3382"/>
    <cellStyle name="Commentaire 2 2 3 6 10" xfId="3383"/>
    <cellStyle name="Commentaire 2 2 3 6 2" xfId="3384"/>
    <cellStyle name="Commentaire 2 2 3 6 2 2" xfId="3385"/>
    <cellStyle name="Commentaire 2 2 3 6 2 2 2" xfId="3386"/>
    <cellStyle name="Commentaire 2 2 3 6 2 2 3" xfId="3387"/>
    <cellStyle name="Commentaire 2 2 3 6 2 3" xfId="3388"/>
    <cellStyle name="Commentaire 2 2 3 6 2 4" xfId="3389"/>
    <cellStyle name="Commentaire 2 2 3 6 3" xfId="3390"/>
    <cellStyle name="Commentaire 2 2 3 6 3 2" xfId="3391"/>
    <cellStyle name="Commentaire 2 2 3 6 3 2 2" xfId="3392"/>
    <cellStyle name="Commentaire 2 2 3 6 3 2 3" xfId="3393"/>
    <cellStyle name="Commentaire 2 2 3 6 3 3" xfId="3394"/>
    <cellStyle name="Commentaire 2 2 3 6 3 4" xfId="3395"/>
    <cellStyle name="Commentaire 2 2 3 6 4" xfId="3396"/>
    <cellStyle name="Commentaire 2 2 3 6 4 2" xfId="3397"/>
    <cellStyle name="Commentaire 2 2 3 6 4 2 2" xfId="3398"/>
    <cellStyle name="Commentaire 2 2 3 6 4 2 3" xfId="3399"/>
    <cellStyle name="Commentaire 2 2 3 6 4 3" xfId="3400"/>
    <cellStyle name="Commentaire 2 2 3 6 4 4" xfId="3401"/>
    <cellStyle name="Commentaire 2 2 3 6 5" xfId="3402"/>
    <cellStyle name="Commentaire 2 2 3 6 5 2" xfId="3403"/>
    <cellStyle name="Commentaire 2 2 3 6 5 2 2" xfId="3404"/>
    <cellStyle name="Commentaire 2 2 3 6 5 2 3" xfId="3405"/>
    <cellStyle name="Commentaire 2 2 3 6 5 3" xfId="3406"/>
    <cellStyle name="Commentaire 2 2 3 6 5 4" xfId="3407"/>
    <cellStyle name="Commentaire 2 2 3 6 6" xfId="3408"/>
    <cellStyle name="Commentaire 2 2 3 6 6 2" xfId="3409"/>
    <cellStyle name="Commentaire 2 2 3 6 6 2 2" xfId="3410"/>
    <cellStyle name="Commentaire 2 2 3 6 6 2 3" xfId="3411"/>
    <cellStyle name="Commentaire 2 2 3 6 6 3" xfId="3412"/>
    <cellStyle name="Commentaire 2 2 3 6 6 4" xfId="3413"/>
    <cellStyle name="Commentaire 2 2 3 6 7" xfId="3414"/>
    <cellStyle name="Commentaire 2 2 3 6 7 2" xfId="3415"/>
    <cellStyle name="Commentaire 2 2 3 6 7 2 2" xfId="3416"/>
    <cellStyle name="Commentaire 2 2 3 6 7 2 3" xfId="3417"/>
    <cellStyle name="Commentaire 2 2 3 6 7 3" xfId="3418"/>
    <cellStyle name="Commentaire 2 2 3 6 7 4" xfId="3419"/>
    <cellStyle name="Commentaire 2 2 3 6 8" xfId="3420"/>
    <cellStyle name="Commentaire 2 2 3 6 8 2" xfId="3421"/>
    <cellStyle name="Commentaire 2 2 3 6 8 3" xfId="3422"/>
    <cellStyle name="Commentaire 2 2 3 6 9" xfId="3423"/>
    <cellStyle name="Commentaire 2 2 3 7" xfId="3424"/>
    <cellStyle name="Commentaire 2 2 3 7 10" xfId="3425"/>
    <cellStyle name="Commentaire 2 2 3 7 2" xfId="3426"/>
    <cellStyle name="Commentaire 2 2 3 7 2 2" xfId="3427"/>
    <cellStyle name="Commentaire 2 2 3 7 2 2 2" xfId="3428"/>
    <cellStyle name="Commentaire 2 2 3 7 2 2 3" xfId="3429"/>
    <cellStyle name="Commentaire 2 2 3 7 2 3" xfId="3430"/>
    <cellStyle name="Commentaire 2 2 3 7 2 4" xfId="3431"/>
    <cellStyle name="Commentaire 2 2 3 7 3" xfId="3432"/>
    <cellStyle name="Commentaire 2 2 3 7 3 2" xfId="3433"/>
    <cellStyle name="Commentaire 2 2 3 7 3 2 2" xfId="3434"/>
    <cellStyle name="Commentaire 2 2 3 7 3 2 3" xfId="3435"/>
    <cellStyle name="Commentaire 2 2 3 7 3 3" xfId="3436"/>
    <cellStyle name="Commentaire 2 2 3 7 3 4" xfId="3437"/>
    <cellStyle name="Commentaire 2 2 3 7 4" xfId="3438"/>
    <cellStyle name="Commentaire 2 2 3 7 4 2" xfId="3439"/>
    <cellStyle name="Commentaire 2 2 3 7 4 2 2" xfId="3440"/>
    <cellStyle name="Commentaire 2 2 3 7 4 2 3" xfId="3441"/>
    <cellStyle name="Commentaire 2 2 3 7 4 3" xfId="3442"/>
    <cellStyle name="Commentaire 2 2 3 7 4 4" xfId="3443"/>
    <cellStyle name="Commentaire 2 2 3 7 5" xfId="3444"/>
    <cellStyle name="Commentaire 2 2 3 7 5 2" xfId="3445"/>
    <cellStyle name="Commentaire 2 2 3 7 5 2 2" xfId="3446"/>
    <cellStyle name="Commentaire 2 2 3 7 5 2 3" xfId="3447"/>
    <cellStyle name="Commentaire 2 2 3 7 5 3" xfId="3448"/>
    <cellStyle name="Commentaire 2 2 3 7 5 4" xfId="3449"/>
    <cellStyle name="Commentaire 2 2 3 7 6" xfId="3450"/>
    <cellStyle name="Commentaire 2 2 3 7 6 2" xfId="3451"/>
    <cellStyle name="Commentaire 2 2 3 7 6 2 2" xfId="3452"/>
    <cellStyle name="Commentaire 2 2 3 7 6 2 3" xfId="3453"/>
    <cellStyle name="Commentaire 2 2 3 7 6 3" xfId="3454"/>
    <cellStyle name="Commentaire 2 2 3 7 6 4" xfId="3455"/>
    <cellStyle name="Commentaire 2 2 3 7 7" xfId="3456"/>
    <cellStyle name="Commentaire 2 2 3 7 7 2" xfId="3457"/>
    <cellStyle name="Commentaire 2 2 3 7 7 2 2" xfId="3458"/>
    <cellStyle name="Commentaire 2 2 3 7 7 2 3" xfId="3459"/>
    <cellStyle name="Commentaire 2 2 3 7 7 3" xfId="3460"/>
    <cellStyle name="Commentaire 2 2 3 7 7 4" xfId="3461"/>
    <cellStyle name="Commentaire 2 2 3 7 8" xfId="3462"/>
    <cellStyle name="Commentaire 2 2 3 7 8 2" xfId="3463"/>
    <cellStyle name="Commentaire 2 2 3 7 8 3" xfId="3464"/>
    <cellStyle name="Commentaire 2 2 3 7 9" xfId="3465"/>
    <cellStyle name="Commentaire 2 2 3 8" xfId="3466"/>
    <cellStyle name="Commentaire 2 2 3 8 10" xfId="3467"/>
    <cellStyle name="Commentaire 2 2 3 8 2" xfId="3468"/>
    <cellStyle name="Commentaire 2 2 3 8 2 2" xfId="3469"/>
    <cellStyle name="Commentaire 2 2 3 8 2 2 2" xfId="3470"/>
    <cellStyle name="Commentaire 2 2 3 8 2 2 3" xfId="3471"/>
    <cellStyle name="Commentaire 2 2 3 8 2 3" xfId="3472"/>
    <cellStyle name="Commentaire 2 2 3 8 2 4" xfId="3473"/>
    <cellStyle name="Commentaire 2 2 3 8 3" xfId="3474"/>
    <cellStyle name="Commentaire 2 2 3 8 3 2" xfId="3475"/>
    <cellStyle name="Commentaire 2 2 3 8 3 2 2" xfId="3476"/>
    <cellStyle name="Commentaire 2 2 3 8 3 2 3" xfId="3477"/>
    <cellStyle name="Commentaire 2 2 3 8 3 3" xfId="3478"/>
    <cellStyle name="Commentaire 2 2 3 8 3 4" xfId="3479"/>
    <cellStyle name="Commentaire 2 2 3 8 4" xfId="3480"/>
    <cellStyle name="Commentaire 2 2 3 8 4 2" xfId="3481"/>
    <cellStyle name="Commentaire 2 2 3 8 4 2 2" xfId="3482"/>
    <cellStyle name="Commentaire 2 2 3 8 4 2 3" xfId="3483"/>
    <cellStyle name="Commentaire 2 2 3 8 4 3" xfId="3484"/>
    <cellStyle name="Commentaire 2 2 3 8 4 4" xfId="3485"/>
    <cellStyle name="Commentaire 2 2 3 8 5" xfId="3486"/>
    <cellStyle name="Commentaire 2 2 3 8 5 2" xfId="3487"/>
    <cellStyle name="Commentaire 2 2 3 8 5 2 2" xfId="3488"/>
    <cellStyle name="Commentaire 2 2 3 8 5 2 3" xfId="3489"/>
    <cellStyle name="Commentaire 2 2 3 8 5 3" xfId="3490"/>
    <cellStyle name="Commentaire 2 2 3 8 5 4" xfId="3491"/>
    <cellStyle name="Commentaire 2 2 3 8 6" xfId="3492"/>
    <cellStyle name="Commentaire 2 2 3 8 6 2" xfId="3493"/>
    <cellStyle name="Commentaire 2 2 3 8 6 2 2" xfId="3494"/>
    <cellStyle name="Commentaire 2 2 3 8 6 2 3" xfId="3495"/>
    <cellStyle name="Commentaire 2 2 3 8 6 3" xfId="3496"/>
    <cellStyle name="Commentaire 2 2 3 8 6 4" xfId="3497"/>
    <cellStyle name="Commentaire 2 2 3 8 7" xfId="3498"/>
    <cellStyle name="Commentaire 2 2 3 8 7 2" xfId="3499"/>
    <cellStyle name="Commentaire 2 2 3 8 7 2 2" xfId="3500"/>
    <cellStyle name="Commentaire 2 2 3 8 7 2 3" xfId="3501"/>
    <cellStyle name="Commentaire 2 2 3 8 7 3" xfId="3502"/>
    <cellStyle name="Commentaire 2 2 3 8 7 4" xfId="3503"/>
    <cellStyle name="Commentaire 2 2 3 8 8" xfId="3504"/>
    <cellStyle name="Commentaire 2 2 3 8 8 2" xfId="3505"/>
    <cellStyle name="Commentaire 2 2 3 8 8 3" xfId="3506"/>
    <cellStyle name="Commentaire 2 2 3 8 9" xfId="3507"/>
    <cellStyle name="Commentaire 2 2 3 9" xfId="3508"/>
    <cellStyle name="Commentaire 2 2 3 9 10" xfId="3509"/>
    <cellStyle name="Commentaire 2 2 3 9 2" xfId="3510"/>
    <cellStyle name="Commentaire 2 2 3 9 2 2" xfId="3511"/>
    <cellStyle name="Commentaire 2 2 3 9 2 2 2" xfId="3512"/>
    <cellStyle name="Commentaire 2 2 3 9 2 2 3" xfId="3513"/>
    <cellStyle name="Commentaire 2 2 3 9 2 3" xfId="3514"/>
    <cellStyle name="Commentaire 2 2 3 9 2 4" xfId="3515"/>
    <cellStyle name="Commentaire 2 2 3 9 3" xfId="3516"/>
    <cellStyle name="Commentaire 2 2 3 9 3 2" xfId="3517"/>
    <cellStyle name="Commentaire 2 2 3 9 3 2 2" xfId="3518"/>
    <cellStyle name="Commentaire 2 2 3 9 3 2 3" xfId="3519"/>
    <cellStyle name="Commentaire 2 2 3 9 3 3" xfId="3520"/>
    <cellStyle name="Commentaire 2 2 3 9 3 4" xfId="3521"/>
    <cellStyle name="Commentaire 2 2 3 9 4" xfId="3522"/>
    <cellStyle name="Commentaire 2 2 3 9 4 2" xfId="3523"/>
    <cellStyle name="Commentaire 2 2 3 9 4 2 2" xfId="3524"/>
    <cellStyle name="Commentaire 2 2 3 9 4 2 3" xfId="3525"/>
    <cellStyle name="Commentaire 2 2 3 9 4 3" xfId="3526"/>
    <cellStyle name="Commentaire 2 2 3 9 4 4" xfId="3527"/>
    <cellStyle name="Commentaire 2 2 3 9 5" xfId="3528"/>
    <cellStyle name="Commentaire 2 2 3 9 5 2" xfId="3529"/>
    <cellStyle name="Commentaire 2 2 3 9 5 2 2" xfId="3530"/>
    <cellStyle name="Commentaire 2 2 3 9 5 2 3" xfId="3531"/>
    <cellStyle name="Commentaire 2 2 3 9 5 3" xfId="3532"/>
    <cellStyle name="Commentaire 2 2 3 9 5 4" xfId="3533"/>
    <cellStyle name="Commentaire 2 2 3 9 6" xfId="3534"/>
    <cellStyle name="Commentaire 2 2 3 9 6 2" xfId="3535"/>
    <cellStyle name="Commentaire 2 2 3 9 6 2 2" xfId="3536"/>
    <cellStyle name="Commentaire 2 2 3 9 6 2 3" xfId="3537"/>
    <cellStyle name="Commentaire 2 2 3 9 6 3" xfId="3538"/>
    <cellStyle name="Commentaire 2 2 3 9 6 4" xfId="3539"/>
    <cellStyle name="Commentaire 2 2 3 9 7" xfId="3540"/>
    <cellStyle name="Commentaire 2 2 3 9 7 2" xfId="3541"/>
    <cellStyle name="Commentaire 2 2 3 9 7 2 2" xfId="3542"/>
    <cellStyle name="Commentaire 2 2 3 9 7 2 3" xfId="3543"/>
    <cellStyle name="Commentaire 2 2 3 9 7 3" xfId="3544"/>
    <cellStyle name="Commentaire 2 2 3 9 7 4" xfId="3545"/>
    <cellStyle name="Commentaire 2 2 3 9 8" xfId="3546"/>
    <cellStyle name="Commentaire 2 2 3 9 8 2" xfId="3547"/>
    <cellStyle name="Commentaire 2 2 3 9 8 3" xfId="3548"/>
    <cellStyle name="Commentaire 2 2 3 9 9" xfId="3549"/>
    <cellStyle name="Commentaire 2 2 30" xfId="3550"/>
    <cellStyle name="Commentaire 2 2 31" xfId="3551"/>
    <cellStyle name="Commentaire 2 2 32" xfId="3552"/>
    <cellStyle name="Commentaire 2 2 33" xfId="3553"/>
    <cellStyle name="Commentaire 2 2 34" xfId="3554"/>
    <cellStyle name="Commentaire 2 2 35" xfId="3555"/>
    <cellStyle name="Commentaire 2 2 36" xfId="3556"/>
    <cellStyle name="Commentaire 2 2 37" xfId="3557"/>
    <cellStyle name="Commentaire 2 2 38" xfId="3558"/>
    <cellStyle name="Commentaire 2 2 39" xfId="3559"/>
    <cellStyle name="Commentaire 2 2 4" xfId="3560"/>
    <cellStyle name="Commentaire 2 2 4 2" xfId="3561"/>
    <cellStyle name="Commentaire 2 2 4 2 2" xfId="3562"/>
    <cellStyle name="Commentaire 2 2 4 2 2 2" xfId="3563"/>
    <cellStyle name="Commentaire 2 2 4 2 2 3" xfId="3564"/>
    <cellStyle name="Commentaire 2 2 4 2 3" xfId="3565"/>
    <cellStyle name="Commentaire 2 2 4 2 4" xfId="3566"/>
    <cellStyle name="Commentaire 2 2 4 3" xfId="3567"/>
    <cellStyle name="Commentaire 2 2 4 3 2" xfId="3568"/>
    <cellStyle name="Commentaire 2 2 4 3 2 2" xfId="3569"/>
    <cellStyle name="Commentaire 2 2 4 3 2 3" xfId="3570"/>
    <cellStyle name="Commentaire 2 2 4 3 3" xfId="3571"/>
    <cellStyle name="Commentaire 2 2 4 3 4" xfId="3572"/>
    <cellStyle name="Commentaire 2 2 4 4" xfId="3573"/>
    <cellStyle name="Commentaire 2 2 4 4 2" xfId="3574"/>
    <cellStyle name="Commentaire 2 2 4 4 2 2" xfId="3575"/>
    <cellStyle name="Commentaire 2 2 4 4 2 3" xfId="3576"/>
    <cellStyle name="Commentaire 2 2 4 4 3" xfId="3577"/>
    <cellStyle name="Commentaire 2 2 4 4 4" xfId="3578"/>
    <cellStyle name="Commentaire 2 2 4 5" xfId="3579"/>
    <cellStyle name="Commentaire 2 2 4 5 2" xfId="3580"/>
    <cellStyle name="Commentaire 2 2 4 5 2 2" xfId="3581"/>
    <cellStyle name="Commentaire 2 2 4 5 2 3" xfId="3582"/>
    <cellStyle name="Commentaire 2 2 4 5 3" xfId="3583"/>
    <cellStyle name="Commentaire 2 2 4 5 4" xfId="3584"/>
    <cellStyle name="Commentaire 2 2 4 6" xfId="3585"/>
    <cellStyle name="Commentaire 2 2 4 6 2" xfId="3586"/>
    <cellStyle name="Commentaire 2 2 4 6 2 2" xfId="3587"/>
    <cellStyle name="Commentaire 2 2 4 6 2 3" xfId="3588"/>
    <cellStyle name="Commentaire 2 2 4 6 3" xfId="3589"/>
    <cellStyle name="Commentaire 2 2 4 6 4" xfId="3590"/>
    <cellStyle name="Commentaire 2 2 4 7" xfId="3591"/>
    <cellStyle name="Commentaire 2 2 4 7 2" xfId="3592"/>
    <cellStyle name="Commentaire 2 2 4 7 2 2" xfId="3593"/>
    <cellStyle name="Commentaire 2 2 4 7 2 3" xfId="3594"/>
    <cellStyle name="Commentaire 2 2 4 7 3" xfId="3595"/>
    <cellStyle name="Commentaire 2 2 4 7 4" xfId="3596"/>
    <cellStyle name="Commentaire 2 2 4 8" xfId="3597"/>
    <cellStyle name="Commentaire 2 2 4 8 2" xfId="3598"/>
    <cellStyle name="Commentaire 2 2 4 8 3" xfId="3599"/>
    <cellStyle name="Commentaire 2 2 4 9" xfId="3600"/>
    <cellStyle name="Commentaire 2 2 4 9 2" xfId="3601"/>
    <cellStyle name="Commentaire 2 2 4 9 3" xfId="3602"/>
    <cellStyle name="Commentaire 2 2 40" xfId="3603"/>
    <cellStyle name="Commentaire 2 2 41" xfId="3604"/>
    <cellStyle name="Commentaire 2 2 42" xfId="3605"/>
    <cellStyle name="Commentaire 2 2 43" xfId="3606"/>
    <cellStyle name="Commentaire 2 2 44" xfId="3607"/>
    <cellStyle name="Commentaire 2 2 45" xfId="3608"/>
    <cellStyle name="Commentaire 2 2 5" xfId="3609"/>
    <cellStyle name="Commentaire 2 2 5 2" xfId="3610"/>
    <cellStyle name="Commentaire 2 2 5 2 2" xfId="3611"/>
    <cellStyle name="Commentaire 2 2 5 2 2 2" xfId="3612"/>
    <cellStyle name="Commentaire 2 2 5 2 2 3" xfId="3613"/>
    <cellStyle name="Commentaire 2 2 5 2 3" xfId="3614"/>
    <cellStyle name="Commentaire 2 2 5 2 4" xfId="3615"/>
    <cellStyle name="Commentaire 2 2 5 3" xfId="3616"/>
    <cellStyle name="Commentaire 2 2 5 3 2" xfId="3617"/>
    <cellStyle name="Commentaire 2 2 5 3 2 2" xfId="3618"/>
    <cellStyle name="Commentaire 2 2 5 3 2 3" xfId="3619"/>
    <cellStyle name="Commentaire 2 2 5 3 3" xfId="3620"/>
    <cellStyle name="Commentaire 2 2 5 3 4" xfId="3621"/>
    <cellStyle name="Commentaire 2 2 5 4" xfId="3622"/>
    <cellStyle name="Commentaire 2 2 5 4 2" xfId="3623"/>
    <cellStyle name="Commentaire 2 2 5 4 2 2" xfId="3624"/>
    <cellStyle name="Commentaire 2 2 5 4 2 3" xfId="3625"/>
    <cellStyle name="Commentaire 2 2 5 4 3" xfId="3626"/>
    <cellStyle name="Commentaire 2 2 5 4 4" xfId="3627"/>
    <cellStyle name="Commentaire 2 2 5 5" xfId="3628"/>
    <cellStyle name="Commentaire 2 2 5 5 2" xfId="3629"/>
    <cellStyle name="Commentaire 2 2 5 5 2 2" xfId="3630"/>
    <cellStyle name="Commentaire 2 2 5 5 2 3" xfId="3631"/>
    <cellStyle name="Commentaire 2 2 5 5 3" xfId="3632"/>
    <cellStyle name="Commentaire 2 2 5 5 4" xfId="3633"/>
    <cellStyle name="Commentaire 2 2 5 6" xfId="3634"/>
    <cellStyle name="Commentaire 2 2 5 6 2" xfId="3635"/>
    <cellStyle name="Commentaire 2 2 5 6 2 2" xfId="3636"/>
    <cellStyle name="Commentaire 2 2 5 6 2 3" xfId="3637"/>
    <cellStyle name="Commentaire 2 2 5 6 3" xfId="3638"/>
    <cellStyle name="Commentaire 2 2 5 6 4" xfId="3639"/>
    <cellStyle name="Commentaire 2 2 5 7" xfId="3640"/>
    <cellStyle name="Commentaire 2 2 5 7 2" xfId="3641"/>
    <cellStyle name="Commentaire 2 2 5 7 2 2" xfId="3642"/>
    <cellStyle name="Commentaire 2 2 5 7 2 3" xfId="3643"/>
    <cellStyle name="Commentaire 2 2 5 7 3" xfId="3644"/>
    <cellStyle name="Commentaire 2 2 5 7 4" xfId="3645"/>
    <cellStyle name="Commentaire 2 2 5 8" xfId="3646"/>
    <cellStyle name="Commentaire 2 2 5 8 2" xfId="3647"/>
    <cellStyle name="Commentaire 2 2 5 8 3" xfId="3648"/>
    <cellStyle name="Commentaire 2 2 5 9" xfId="3649"/>
    <cellStyle name="Commentaire 2 2 5 9 2" xfId="3650"/>
    <cellStyle name="Commentaire 2 2 5 9 3" xfId="3651"/>
    <cellStyle name="Commentaire 2 2 6" xfId="3652"/>
    <cellStyle name="Commentaire 2 2 6 2" xfId="3653"/>
    <cellStyle name="Commentaire 2 2 6 2 2" xfId="3654"/>
    <cellStyle name="Commentaire 2 2 6 2 2 2" xfId="3655"/>
    <cellStyle name="Commentaire 2 2 6 2 2 3" xfId="3656"/>
    <cellStyle name="Commentaire 2 2 6 2 3" xfId="3657"/>
    <cellStyle name="Commentaire 2 2 6 2 4" xfId="3658"/>
    <cellStyle name="Commentaire 2 2 6 3" xfId="3659"/>
    <cellStyle name="Commentaire 2 2 6 3 2" xfId="3660"/>
    <cellStyle name="Commentaire 2 2 6 3 2 2" xfId="3661"/>
    <cellStyle name="Commentaire 2 2 6 3 2 3" xfId="3662"/>
    <cellStyle name="Commentaire 2 2 6 3 3" xfId="3663"/>
    <cellStyle name="Commentaire 2 2 6 3 4" xfId="3664"/>
    <cellStyle name="Commentaire 2 2 6 4" xfId="3665"/>
    <cellStyle name="Commentaire 2 2 6 4 2" xfId="3666"/>
    <cellStyle name="Commentaire 2 2 6 4 2 2" xfId="3667"/>
    <cellStyle name="Commentaire 2 2 6 4 2 3" xfId="3668"/>
    <cellStyle name="Commentaire 2 2 6 4 3" xfId="3669"/>
    <cellStyle name="Commentaire 2 2 6 4 4" xfId="3670"/>
    <cellStyle name="Commentaire 2 2 6 5" xfId="3671"/>
    <cellStyle name="Commentaire 2 2 6 5 2" xfId="3672"/>
    <cellStyle name="Commentaire 2 2 6 5 2 2" xfId="3673"/>
    <cellStyle name="Commentaire 2 2 6 5 2 3" xfId="3674"/>
    <cellStyle name="Commentaire 2 2 6 5 3" xfId="3675"/>
    <cellStyle name="Commentaire 2 2 6 5 4" xfId="3676"/>
    <cellStyle name="Commentaire 2 2 6 6" xfId="3677"/>
    <cellStyle name="Commentaire 2 2 6 6 2" xfId="3678"/>
    <cellStyle name="Commentaire 2 2 6 6 2 2" xfId="3679"/>
    <cellStyle name="Commentaire 2 2 6 6 2 3" xfId="3680"/>
    <cellStyle name="Commentaire 2 2 6 6 3" xfId="3681"/>
    <cellStyle name="Commentaire 2 2 6 6 4" xfId="3682"/>
    <cellStyle name="Commentaire 2 2 6 7" xfId="3683"/>
    <cellStyle name="Commentaire 2 2 6 7 2" xfId="3684"/>
    <cellStyle name="Commentaire 2 2 6 7 2 2" xfId="3685"/>
    <cellStyle name="Commentaire 2 2 6 7 2 3" xfId="3686"/>
    <cellStyle name="Commentaire 2 2 6 7 3" xfId="3687"/>
    <cellStyle name="Commentaire 2 2 6 7 4" xfId="3688"/>
    <cellStyle name="Commentaire 2 2 6 8" xfId="3689"/>
    <cellStyle name="Commentaire 2 2 6 8 2" xfId="3690"/>
    <cellStyle name="Commentaire 2 2 6 8 3" xfId="3691"/>
    <cellStyle name="Commentaire 2 2 6 9" xfId="3692"/>
    <cellStyle name="Commentaire 2 2 6 9 2" xfId="3693"/>
    <cellStyle name="Commentaire 2 2 6 9 3" xfId="3694"/>
    <cellStyle name="Commentaire 2 2 7" xfId="3695"/>
    <cellStyle name="Commentaire 2 2 7 2" xfId="3696"/>
    <cellStyle name="Commentaire 2 2 7 2 2" xfId="3697"/>
    <cellStyle name="Commentaire 2 2 7 2 2 2" xfId="3698"/>
    <cellStyle name="Commentaire 2 2 7 2 2 3" xfId="3699"/>
    <cellStyle name="Commentaire 2 2 7 2 3" xfId="3700"/>
    <cellStyle name="Commentaire 2 2 7 2 4" xfId="3701"/>
    <cellStyle name="Commentaire 2 2 7 3" xfId="3702"/>
    <cellStyle name="Commentaire 2 2 7 3 2" xfId="3703"/>
    <cellStyle name="Commentaire 2 2 7 3 2 2" xfId="3704"/>
    <cellStyle name="Commentaire 2 2 7 3 2 3" xfId="3705"/>
    <cellStyle name="Commentaire 2 2 7 3 3" xfId="3706"/>
    <cellStyle name="Commentaire 2 2 7 3 4" xfId="3707"/>
    <cellStyle name="Commentaire 2 2 7 4" xfId="3708"/>
    <cellStyle name="Commentaire 2 2 7 4 2" xfId="3709"/>
    <cellStyle name="Commentaire 2 2 7 4 2 2" xfId="3710"/>
    <cellStyle name="Commentaire 2 2 7 4 2 3" xfId="3711"/>
    <cellStyle name="Commentaire 2 2 7 4 3" xfId="3712"/>
    <cellStyle name="Commentaire 2 2 7 4 4" xfId="3713"/>
    <cellStyle name="Commentaire 2 2 7 5" xfId="3714"/>
    <cellStyle name="Commentaire 2 2 7 5 2" xfId="3715"/>
    <cellStyle name="Commentaire 2 2 7 5 2 2" xfId="3716"/>
    <cellStyle name="Commentaire 2 2 7 5 2 3" xfId="3717"/>
    <cellStyle name="Commentaire 2 2 7 5 3" xfId="3718"/>
    <cellStyle name="Commentaire 2 2 7 5 4" xfId="3719"/>
    <cellStyle name="Commentaire 2 2 7 6" xfId="3720"/>
    <cellStyle name="Commentaire 2 2 7 6 2" xfId="3721"/>
    <cellStyle name="Commentaire 2 2 7 6 2 2" xfId="3722"/>
    <cellStyle name="Commentaire 2 2 7 6 2 3" xfId="3723"/>
    <cellStyle name="Commentaire 2 2 7 6 3" xfId="3724"/>
    <cellStyle name="Commentaire 2 2 7 6 4" xfId="3725"/>
    <cellStyle name="Commentaire 2 2 7 7" xfId="3726"/>
    <cellStyle name="Commentaire 2 2 7 7 2" xfId="3727"/>
    <cellStyle name="Commentaire 2 2 7 7 2 2" xfId="3728"/>
    <cellStyle name="Commentaire 2 2 7 7 2 3" xfId="3729"/>
    <cellStyle name="Commentaire 2 2 7 7 3" xfId="3730"/>
    <cellStyle name="Commentaire 2 2 7 7 4" xfId="3731"/>
    <cellStyle name="Commentaire 2 2 7 8" xfId="3732"/>
    <cellStyle name="Commentaire 2 2 7 8 2" xfId="3733"/>
    <cellStyle name="Commentaire 2 2 7 8 3" xfId="3734"/>
    <cellStyle name="Commentaire 2 2 7 9" xfId="3735"/>
    <cellStyle name="Commentaire 2 2 7 9 2" xfId="3736"/>
    <cellStyle name="Commentaire 2 2 7 9 3" xfId="3737"/>
    <cellStyle name="Commentaire 2 2 8" xfId="3738"/>
    <cellStyle name="Commentaire 2 2 8 2" xfId="3739"/>
    <cellStyle name="Commentaire 2 2 8 2 2" xfId="3740"/>
    <cellStyle name="Commentaire 2 2 8 2 2 2" xfId="3741"/>
    <cellStyle name="Commentaire 2 2 8 2 2 3" xfId="3742"/>
    <cellStyle name="Commentaire 2 2 8 2 3" xfId="3743"/>
    <cellStyle name="Commentaire 2 2 8 2 4" xfId="3744"/>
    <cellStyle name="Commentaire 2 2 8 3" xfId="3745"/>
    <cellStyle name="Commentaire 2 2 8 3 2" xfId="3746"/>
    <cellStyle name="Commentaire 2 2 8 3 2 2" xfId="3747"/>
    <cellStyle name="Commentaire 2 2 8 3 2 3" xfId="3748"/>
    <cellStyle name="Commentaire 2 2 8 3 3" xfId="3749"/>
    <cellStyle name="Commentaire 2 2 8 3 4" xfId="3750"/>
    <cellStyle name="Commentaire 2 2 8 4" xfId="3751"/>
    <cellStyle name="Commentaire 2 2 8 4 2" xfId="3752"/>
    <cellStyle name="Commentaire 2 2 8 4 2 2" xfId="3753"/>
    <cellStyle name="Commentaire 2 2 8 4 2 3" xfId="3754"/>
    <cellStyle name="Commentaire 2 2 8 4 3" xfId="3755"/>
    <cellStyle name="Commentaire 2 2 8 4 4" xfId="3756"/>
    <cellStyle name="Commentaire 2 2 8 5" xfId="3757"/>
    <cellStyle name="Commentaire 2 2 8 5 2" xfId="3758"/>
    <cellStyle name="Commentaire 2 2 8 5 2 2" xfId="3759"/>
    <cellStyle name="Commentaire 2 2 8 5 2 3" xfId="3760"/>
    <cellStyle name="Commentaire 2 2 8 5 3" xfId="3761"/>
    <cellStyle name="Commentaire 2 2 8 5 4" xfId="3762"/>
    <cellStyle name="Commentaire 2 2 8 6" xfId="3763"/>
    <cellStyle name="Commentaire 2 2 8 6 2" xfId="3764"/>
    <cellStyle name="Commentaire 2 2 8 6 2 2" xfId="3765"/>
    <cellStyle name="Commentaire 2 2 8 6 2 3" xfId="3766"/>
    <cellStyle name="Commentaire 2 2 8 6 3" xfId="3767"/>
    <cellStyle name="Commentaire 2 2 8 6 4" xfId="3768"/>
    <cellStyle name="Commentaire 2 2 8 7" xfId="3769"/>
    <cellStyle name="Commentaire 2 2 8 7 2" xfId="3770"/>
    <cellStyle name="Commentaire 2 2 8 7 2 2" xfId="3771"/>
    <cellStyle name="Commentaire 2 2 8 7 2 3" xfId="3772"/>
    <cellStyle name="Commentaire 2 2 8 7 3" xfId="3773"/>
    <cellStyle name="Commentaire 2 2 8 7 4" xfId="3774"/>
    <cellStyle name="Commentaire 2 2 8 8" xfId="3775"/>
    <cellStyle name="Commentaire 2 2 8 8 2" xfId="3776"/>
    <cellStyle name="Commentaire 2 2 8 8 3" xfId="3777"/>
    <cellStyle name="Commentaire 2 2 8 9" xfId="3778"/>
    <cellStyle name="Commentaire 2 2 8 9 2" xfId="3779"/>
    <cellStyle name="Commentaire 2 2 8 9 3" xfId="3780"/>
    <cellStyle name="Commentaire 2 2 9" xfId="3781"/>
    <cellStyle name="Commentaire 2 2 9 2" xfId="3782"/>
    <cellStyle name="Commentaire 2 2 9 2 2" xfId="3783"/>
    <cellStyle name="Commentaire 2 2 9 2 2 2" xfId="3784"/>
    <cellStyle name="Commentaire 2 2 9 2 2 3" xfId="3785"/>
    <cellStyle name="Commentaire 2 2 9 2 3" xfId="3786"/>
    <cellStyle name="Commentaire 2 2 9 2 4" xfId="3787"/>
    <cellStyle name="Commentaire 2 2 9 3" xfId="3788"/>
    <cellStyle name="Commentaire 2 2 9 3 2" xfId="3789"/>
    <cellStyle name="Commentaire 2 2 9 3 2 2" xfId="3790"/>
    <cellStyle name="Commentaire 2 2 9 3 2 3" xfId="3791"/>
    <cellStyle name="Commentaire 2 2 9 3 3" xfId="3792"/>
    <cellStyle name="Commentaire 2 2 9 3 4" xfId="3793"/>
    <cellStyle name="Commentaire 2 2 9 4" xfId="3794"/>
    <cellStyle name="Commentaire 2 2 9 4 2" xfId="3795"/>
    <cellStyle name="Commentaire 2 2 9 4 2 2" xfId="3796"/>
    <cellStyle name="Commentaire 2 2 9 4 2 3" xfId="3797"/>
    <cellStyle name="Commentaire 2 2 9 4 3" xfId="3798"/>
    <cellStyle name="Commentaire 2 2 9 4 4" xfId="3799"/>
    <cellStyle name="Commentaire 2 2 9 5" xfId="3800"/>
    <cellStyle name="Commentaire 2 2 9 5 2" xfId="3801"/>
    <cellStyle name="Commentaire 2 2 9 5 2 2" xfId="3802"/>
    <cellStyle name="Commentaire 2 2 9 5 2 3" xfId="3803"/>
    <cellStyle name="Commentaire 2 2 9 5 3" xfId="3804"/>
    <cellStyle name="Commentaire 2 2 9 5 4" xfId="3805"/>
    <cellStyle name="Commentaire 2 2 9 6" xfId="3806"/>
    <cellStyle name="Commentaire 2 2 9 6 2" xfId="3807"/>
    <cellStyle name="Commentaire 2 2 9 6 2 2" xfId="3808"/>
    <cellStyle name="Commentaire 2 2 9 6 2 3" xfId="3809"/>
    <cellStyle name="Commentaire 2 2 9 6 3" xfId="3810"/>
    <cellStyle name="Commentaire 2 2 9 6 4" xfId="3811"/>
    <cellStyle name="Commentaire 2 2 9 7" xfId="3812"/>
    <cellStyle name="Commentaire 2 2 9 7 2" xfId="3813"/>
    <cellStyle name="Commentaire 2 2 9 7 2 2" xfId="3814"/>
    <cellStyle name="Commentaire 2 2 9 7 2 3" xfId="3815"/>
    <cellStyle name="Commentaire 2 2 9 7 3" xfId="3816"/>
    <cellStyle name="Commentaire 2 2 9 7 4" xfId="3817"/>
    <cellStyle name="Commentaire 2 2 9 8" xfId="3818"/>
    <cellStyle name="Commentaire 2 2 9 8 2" xfId="3819"/>
    <cellStyle name="Commentaire 2 2 9 8 3" xfId="3820"/>
    <cellStyle name="Commentaire 2 2 9 9" xfId="3821"/>
    <cellStyle name="Commentaire 2 2 9 9 2" xfId="3822"/>
    <cellStyle name="Commentaire 2 2 9 9 3" xfId="3823"/>
    <cellStyle name="Commentaire 2 20" xfId="3824"/>
    <cellStyle name="Commentaire 2 21" xfId="3825"/>
    <cellStyle name="Commentaire 2 22" xfId="3826"/>
    <cellStyle name="Commentaire 2 23" xfId="3827"/>
    <cellStyle name="Commentaire 2 24" xfId="3828"/>
    <cellStyle name="Commentaire 2 25" xfId="3829"/>
    <cellStyle name="Commentaire 2 26" xfId="3830"/>
    <cellStyle name="Commentaire 2 27" xfId="3831"/>
    <cellStyle name="Commentaire 2 28" xfId="3832"/>
    <cellStyle name="Commentaire 2 29" xfId="3833"/>
    <cellStyle name="Commentaire 2 3" xfId="3834"/>
    <cellStyle name="Commentaire 2 3 10" xfId="3835"/>
    <cellStyle name="Commentaire 2 3 10 10" xfId="3836"/>
    <cellStyle name="Commentaire 2 3 10 2" xfId="3837"/>
    <cellStyle name="Commentaire 2 3 10 2 2" xfId="3838"/>
    <cellStyle name="Commentaire 2 3 10 2 2 2" xfId="3839"/>
    <cellStyle name="Commentaire 2 3 10 2 2 3" xfId="3840"/>
    <cellStyle name="Commentaire 2 3 10 2 3" xfId="3841"/>
    <cellStyle name="Commentaire 2 3 10 2 4" xfId="3842"/>
    <cellStyle name="Commentaire 2 3 10 3" xfId="3843"/>
    <cellStyle name="Commentaire 2 3 10 3 2" xfId="3844"/>
    <cellStyle name="Commentaire 2 3 10 3 2 2" xfId="3845"/>
    <cellStyle name="Commentaire 2 3 10 3 2 3" xfId="3846"/>
    <cellStyle name="Commentaire 2 3 10 3 3" xfId="3847"/>
    <cellStyle name="Commentaire 2 3 10 3 4" xfId="3848"/>
    <cellStyle name="Commentaire 2 3 10 4" xfId="3849"/>
    <cellStyle name="Commentaire 2 3 10 4 2" xfId="3850"/>
    <cellStyle name="Commentaire 2 3 10 4 2 2" xfId="3851"/>
    <cellStyle name="Commentaire 2 3 10 4 2 3" xfId="3852"/>
    <cellStyle name="Commentaire 2 3 10 4 3" xfId="3853"/>
    <cellStyle name="Commentaire 2 3 10 4 4" xfId="3854"/>
    <cellStyle name="Commentaire 2 3 10 5" xfId="3855"/>
    <cellStyle name="Commentaire 2 3 10 5 2" xfId="3856"/>
    <cellStyle name="Commentaire 2 3 10 5 2 2" xfId="3857"/>
    <cellStyle name="Commentaire 2 3 10 5 2 3" xfId="3858"/>
    <cellStyle name="Commentaire 2 3 10 5 3" xfId="3859"/>
    <cellStyle name="Commentaire 2 3 10 5 4" xfId="3860"/>
    <cellStyle name="Commentaire 2 3 10 6" xfId="3861"/>
    <cellStyle name="Commentaire 2 3 10 6 2" xfId="3862"/>
    <cellStyle name="Commentaire 2 3 10 6 2 2" xfId="3863"/>
    <cellStyle name="Commentaire 2 3 10 6 2 3" xfId="3864"/>
    <cellStyle name="Commentaire 2 3 10 6 3" xfId="3865"/>
    <cellStyle name="Commentaire 2 3 10 6 4" xfId="3866"/>
    <cellStyle name="Commentaire 2 3 10 7" xfId="3867"/>
    <cellStyle name="Commentaire 2 3 10 7 2" xfId="3868"/>
    <cellStyle name="Commentaire 2 3 10 7 2 2" xfId="3869"/>
    <cellStyle name="Commentaire 2 3 10 7 2 3" xfId="3870"/>
    <cellStyle name="Commentaire 2 3 10 7 3" xfId="3871"/>
    <cellStyle name="Commentaire 2 3 10 7 4" xfId="3872"/>
    <cellStyle name="Commentaire 2 3 10 8" xfId="3873"/>
    <cellStyle name="Commentaire 2 3 10 8 2" xfId="3874"/>
    <cellStyle name="Commentaire 2 3 10 8 3" xfId="3875"/>
    <cellStyle name="Commentaire 2 3 10 9" xfId="3876"/>
    <cellStyle name="Commentaire 2 3 11" xfId="3877"/>
    <cellStyle name="Commentaire 2 3 11 10" xfId="3878"/>
    <cellStyle name="Commentaire 2 3 11 2" xfId="3879"/>
    <cellStyle name="Commentaire 2 3 11 2 2" xfId="3880"/>
    <cellStyle name="Commentaire 2 3 11 2 2 2" xfId="3881"/>
    <cellStyle name="Commentaire 2 3 11 2 2 3" xfId="3882"/>
    <cellStyle name="Commentaire 2 3 11 2 3" xfId="3883"/>
    <cellStyle name="Commentaire 2 3 11 2 4" xfId="3884"/>
    <cellStyle name="Commentaire 2 3 11 3" xfId="3885"/>
    <cellStyle name="Commentaire 2 3 11 3 2" xfId="3886"/>
    <cellStyle name="Commentaire 2 3 11 3 2 2" xfId="3887"/>
    <cellStyle name="Commentaire 2 3 11 3 2 3" xfId="3888"/>
    <cellStyle name="Commentaire 2 3 11 3 3" xfId="3889"/>
    <cellStyle name="Commentaire 2 3 11 3 4" xfId="3890"/>
    <cellStyle name="Commentaire 2 3 11 4" xfId="3891"/>
    <cellStyle name="Commentaire 2 3 11 4 2" xfId="3892"/>
    <cellStyle name="Commentaire 2 3 11 4 2 2" xfId="3893"/>
    <cellStyle name="Commentaire 2 3 11 4 2 3" xfId="3894"/>
    <cellStyle name="Commentaire 2 3 11 4 3" xfId="3895"/>
    <cellStyle name="Commentaire 2 3 11 4 4" xfId="3896"/>
    <cellStyle name="Commentaire 2 3 11 5" xfId="3897"/>
    <cellStyle name="Commentaire 2 3 11 5 2" xfId="3898"/>
    <cellStyle name="Commentaire 2 3 11 5 2 2" xfId="3899"/>
    <cellStyle name="Commentaire 2 3 11 5 2 3" xfId="3900"/>
    <cellStyle name="Commentaire 2 3 11 5 3" xfId="3901"/>
    <cellStyle name="Commentaire 2 3 11 5 4" xfId="3902"/>
    <cellStyle name="Commentaire 2 3 11 6" xfId="3903"/>
    <cellStyle name="Commentaire 2 3 11 6 2" xfId="3904"/>
    <cellStyle name="Commentaire 2 3 11 6 2 2" xfId="3905"/>
    <cellStyle name="Commentaire 2 3 11 6 2 3" xfId="3906"/>
    <cellStyle name="Commentaire 2 3 11 6 3" xfId="3907"/>
    <cellStyle name="Commentaire 2 3 11 6 4" xfId="3908"/>
    <cellStyle name="Commentaire 2 3 11 7" xfId="3909"/>
    <cellStyle name="Commentaire 2 3 11 7 2" xfId="3910"/>
    <cellStyle name="Commentaire 2 3 11 7 2 2" xfId="3911"/>
    <cellStyle name="Commentaire 2 3 11 7 2 3" xfId="3912"/>
    <cellStyle name="Commentaire 2 3 11 7 3" xfId="3913"/>
    <cellStyle name="Commentaire 2 3 11 7 4" xfId="3914"/>
    <cellStyle name="Commentaire 2 3 11 8" xfId="3915"/>
    <cellStyle name="Commentaire 2 3 11 8 2" xfId="3916"/>
    <cellStyle name="Commentaire 2 3 11 8 3" xfId="3917"/>
    <cellStyle name="Commentaire 2 3 11 9" xfId="3918"/>
    <cellStyle name="Commentaire 2 3 12" xfId="3919"/>
    <cellStyle name="Commentaire 2 3 12 10" xfId="3920"/>
    <cellStyle name="Commentaire 2 3 12 2" xfId="3921"/>
    <cellStyle name="Commentaire 2 3 12 2 2" xfId="3922"/>
    <cellStyle name="Commentaire 2 3 12 2 2 2" xfId="3923"/>
    <cellStyle name="Commentaire 2 3 12 2 2 3" xfId="3924"/>
    <cellStyle name="Commentaire 2 3 12 2 3" xfId="3925"/>
    <cellStyle name="Commentaire 2 3 12 2 4" xfId="3926"/>
    <cellStyle name="Commentaire 2 3 12 3" xfId="3927"/>
    <cellStyle name="Commentaire 2 3 12 3 2" xfId="3928"/>
    <cellStyle name="Commentaire 2 3 12 3 2 2" xfId="3929"/>
    <cellStyle name="Commentaire 2 3 12 3 2 3" xfId="3930"/>
    <cellStyle name="Commentaire 2 3 12 3 3" xfId="3931"/>
    <cellStyle name="Commentaire 2 3 12 3 4" xfId="3932"/>
    <cellStyle name="Commentaire 2 3 12 4" xfId="3933"/>
    <cellStyle name="Commentaire 2 3 12 4 2" xfId="3934"/>
    <cellStyle name="Commentaire 2 3 12 4 2 2" xfId="3935"/>
    <cellStyle name="Commentaire 2 3 12 4 2 3" xfId="3936"/>
    <cellStyle name="Commentaire 2 3 12 4 3" xfId="3937"/>
    <cellStyle name="Commentaire 2 3 12 4 4" xfId="3938"/>
    <cellStyle name="Commentaire 2 3 12 5" xfId="3939"/>
    <cellStyle name="Commentaire 2 3 12 5 2" xfId="3940"/>
    <cellStyle name="Commentaire 2 3 12 5 2 2" xfId="3941"/>
    <cellStyle name="Commentaire 2 3 12 5 2 3" xfId="3942"/>
    <cellStyle name="Commentaire 2 3 12 5 3" xfId="3943"/>
    <cellStyle name="Commentaire 2 3 12 5 4" xfId="3944"/>
    <cellStyle name="Commentaire 2 3 12 6" xfId="3945"/>
    <cellStyle name="Commentaire 2 3 12 6 2" xfId="3946"/>
    <cellStyle name="Commentaire 2 3 12 6 2 2" xfId="3947"/>
    <cellStyle name="Commentaire 2 3 12 6 2 3" xfId="3948"/>
    <cellStyle name="Commentaire 2 3 12 6 3" xfId="3949"/>
    <cellStyle name="Commentaire 2 3 12 6 4" xfId="3950"/>
    <cellStyle name="Commentaire 2 3 12 7" xfId="3951"/>
    <cellStyle name="Commentaire 2 3 12 7 2" xfId="3952"/>
    <cellStyle name="Commentaire 2 3 12 7 2 2" xfId="3953"/>
    <cellStyle name="Commentaire 2 3 12 7 2 3" xfId="3954"/>
    <cellStyle name="Commentaire 2 3 12 7 3" xfId="3955"/>
    <cellStyle name="Commentaire 2 3 12 7 4" xfId="3956"/>
    <cellStyle name="Commentaire 2 3 12 8" xfId="3957"/>
    <cellStyle name="Commentaire 2 3 12 8 2" xfId="3958"/>
    <cellStyle name="Commentaire 2 3 12 8 3" xfId="3959"/>
    <cellStyle name="Commentaire 2 3 12 9" xfId="3960"/>
    <cellStyle name="Commentaire 2 3 13" xfId="3961"/>
    <cellStyle name="Commentaire 2 3 13 10" xfId="3962"/>
    <cellStyle name="Commentaire 2 3 13 2" xfId="3963"/>
    <cellStyle name="Commentaire 2 3 13 2 2" xfId="3964"/>
    <cellStyle name="Commentaire 2 3 13 2 2 2" xfId="3965"/>
    <cellStyle name="Commentaire 2 3 13 2 2 3" xfId="3966"/>
    <cellStyle name="Commentaire 2 3 13 2 3" xfId="3967"/>
    <cellStyle name="Commentaire 2 3 13 2 4" xfId="3968"/>
    <cellStyle name="Commentaire 2 3 13 3" xfId="3969"/>
    <cellStyle name="Commentaire 2 3 13 3 2" xfId="3970"/>
    <cellStyle name="Commentaire 2 3 13 3 2 2" xfId="3971"/>
    <cellStyle name="Commentaire 2 3 13 3 2 3" xfId="3972"/>
    <cellStyle name="Commentaire 2 3 13 3 3" xfId="3973"/>
    <cellStyle name="Commentaire 2 3 13 3 4" xfId="3974"/>
    <cellStyle name="Commentaire 2 3 13 4" xfId="3975"/>
    <cellStyle name="Commentaire 2 3 13 4 2" xfId="3976"/>
    <cellStyle name="Commentaire 2 3 13 4 2 2" xfId="3977"/>
    <cellStyle name="Commentaire 2 3 13 4 2 3" xfId="3978"/>
    <cellStyle name="Commentaire 2 3 13 4 3" xfId="3979"/>
    <cellStyle name="Commentaire 2 3 13 4 4" xfId="3980"/>
    <cellStyle name="Commentaire 2 3 13 5" xfId="3981"/>
    <cellStyle name="Commentaire 2 3 13 5 2" xfId="3982"/>
    <cellStyle name="Commentaire 2 3 13 5 2 2" xfId="3983"/>
    <cellStyle name="Commentaire 2 3 13 5 2 3" xfId="3984"/>
    <cellStyle name="Commentaire 2 3 13 5 3" xfId="3985"/>
    <cellStyle name="Commentaire 2 3 13 5 4" xfId="3986"/>
    <cellStyle name="Commentaire 2 3 13 6" xfId="3987"/>
    <cellStyle name="Commentaire 2 3 13 6 2" xfId="3988"/>
    <cellStyle name="Commentaire 2 3 13 6 2 2" xfId="3989"/>
    <cellStyle name="Commentaire 2 3 13 6 2 3" xfId="3990"/>
    <cellStyle name="Commentaire 2 3 13 6 3" xfId="3991"/>
    <cellStyle name="Commentaire 2 3 13 6 4" xfId="3992"/>
    <cellStyle name="Commentaire 2 3 13 7" xfId="3993"/>
    <cellStyle name="Commentaire 2 3 13 7 2" xfId="3994"/>
    <cellStyle name="Commentaire 2 3 13 7 2 2" xfId="3995"/>
    <cellStyle name="Commentaire 2 3 13 7 2 3" xfId="3996"/>
    <cellStyle name="Commentaire 2 3 13 7 3" xfId="3997"/>
    <cellStyle name="Commentaire 2 3 13 7 4" xfId="3998"/>
    <cellStyle name="Commentaire 2 3 13 8" xfId="3999"/>
    <cellStyle name="Commentaire 2 3 13 8 2" xfId="4000"/>
    <cellStyle name="Commentaire 2 3 13 8 3" xfId="4001"/>
    <cellStyle name="Commentaire 2 3 13 9" xfId="4002"/>
    <cellStyle name="Commentaire 2 3 14" xfId="4003"/>
    <cellStyle name="Commentaire 2 3 14 10" xfId="4004"/>
    <cellStyle name="Commentaire 2 3 14 2" xfId="4005"/>
    <cellStyle name="Commentaire 2 3 14 2 2" xfId="4006"/>
    <cellStyle name="Commentaire 2 3 14 2 2 2" xfId="4007"/>
    <cellStyle name="Commentaire 2 3 14 2 2 3" xfId="4008"/>
    <cellStyle name="Commentaire 2 3 14 2 3" xfId="4009"/>
    <cellStyle name="Commentaire 2 3 14 2 4" xfId="4010"/>
    <cellStyle name="Commentaire 2 3 14 3" xfId="4011"/>
    <cellStyle name="Commentaire 2 3 14 3 2" xfId="4012"/>
    <cellStyle name="Commentaire 2 3 14 3 2 2" xfId="4013"/>
    <cellStyle name="Commentaire 2 3 14 3 2 3" xfId="4014"/>
    <cellStyle name="Commentaire 2 3 14 3 3" xfId="4015"/>
    <cellStyle name="Commentaire 2 3 14 3 4" xfId="4016"/>
    <cellStyle name="Commentaire 2 3 14 4" xfId="4017"/>
    <cellStyle name="Commentaire 2 3 14 4 2" xfId="4018"/>
    <cellStyle name="Commentaire 2 3 14 4 2 2" xfId="4019"/>
    <cellStyle name="Commentaire 2 3 14 4 2 3" xfId="4020"/>
    <cellStyle name="Commentaire 2 3 14 4 3" xfId="4021"/>
    <cellStyle name="Commentaire 2 3 14 4 4" xfId="4022"/>
    <cellStyle name="Commentaire 2 3 14 5" xfId="4023"/>
    <cellStyle name="Commentaire 2 3 14 5 2" xfId="4024"/>
    <cellStyle name="Commentaire 2 3 14 5 2 2" xfId="4025"/>
    <cellStyle name="Commentaire 2 3 14 5 2 3" xfId="4026"/>
    <cellStyle name="Commentaire 2 3 14 5 3" xfId="4027"/>
    <cellStyle name="Commentaire 2 3 14 5 4" xfId="4028"/>
    <cellStyle name="Commentaire 2 3 14 6" xfId="4029"/>
    <cellStyle name="Commentaire 2 3 14 6 2" xfId="4030"/>
    <cellStyle name="Commentaire 2 3 14 6 2 2" xfId="4031"/>
    <cellStyle name="Commentaire 2 3 14 6 2 3" xfId="4032"/>
    <cellStyle name="Commentaire 2 3 14 6 3" xfId="4033"/>
    <cellStyle name="Commentaire 2 3 14 6 4" xfId="4034"/>
    <cellStyle name="Commentaire 2 3 14 7" xfId="4035"/>
    <cellStyle name="Commentaire 2 3 14 7 2" xfId="4036"/>
    <cellStyle name="Commentaire 2 3 14 7 2 2" xfId="4037"/>
    <cellStyle name="Commentaire 2 3 14 7 2 3" xfId="4038"/>
    <cellStyle name="Commentaire 2 3 14 7 3" xfId="4039"/>
    <cellStyle name="Commentaire 2 3 14 7 4" xfId="4040"/>
    <cellStyle name="Commentaire 2 3 14 8" xfId="4041"/>
    <cellStyle name="Commentaire 2 3 14 8 2" xfId="4042"/>
    <cellStyle name="Commentaire 2 3 14 8 3" xfId="4043"/>
    <cellStyle name="Commentaire 2 3 14 9" xfId="4044"/>
    <cellStyle name="Commentaire 2 3 15" xfId="4045"/>
    <cellStyle name="Commentaire 2 3 15 2" xfId="4046"/>
    <cellStyle name="Commentaire 2 3 15 2 2" xfId="4047"/>
    <cellStyle name="Commentaire 2 3 15 2 3" xfId="4048"/>
    <cellStyle name="Commentaire 2 3 15 3" xfId="4049"/>
    <cellStyle name="Commentaire 2 3 15 4" xfId="4050"/>
    <cellStyle name="Commentaire 2 3 16" xfId="4051"/>
    <cellStyle name="Commentaire 2 3 16 2" xfId="4052"/>
    <cellStyle name="Commentaire 2 3 16 3" xfId="4053"/>
    <cellStyle name="Commentaire 2 3 17" xfId="4054"/>
    <cellStyle name="Commentaire 2 3 17 2" xfId="4055"/>
    <cellStyle name="Commentaire 2 3 17 3" xfId="4056"/>
    <cellStyle name="Commentaire 2 3 2" xfId="4057"/>
    <cellStyle name="Commentaire 2 3 2 10" xfId="4058"/>
    <cellStyle name="Commentaire 2 3 2 10 10" xfId="4059"/>
    <cellStyle name="Commentaire 2 3 2 10 2" xfId="4060"/>
    <cellStyle name="Commentaire 2 3 2 10 2 2" xfId="4061"/>
    <cellStyle name="Commentaire 2 3 2 10 2 2 2" xfId="4062"/>
    <cellStyle name="Commentaire 2 3 2 10 2 2 3" xfId="4063"/>
    <cellStyle name="Commentaire 2 3 2 10 2 3" xfId="4064"/>
    <cellStyle name="Commentaire 2 3 2 10 2 4" xfId="4065"/>
    <cellStyle name="Commentaire 2 3 2 10 3" xfId="4066"/>
    <cellStyle name="Commentaire 2 3 2 10 3 2" xfId="4067"/>
    <cellStyle name="Commentaire 2 3 2 10 3 2 2" xfId="4068"/>
    <cellStyle name="Commentaire 2 3 2 10 3 2 3" xfId="4069"/>
    <cellStyle name="Commentaire 2 3 2 10 3 3" xfId="4070"/>
    <cellStyle name="Commentaire 2 3 2 10 3 4" xfId="4071"/>
    <cellStyle name="Commentaire 2 3 2 10 4" xfId="4072"/>
    <cellStyle name="Commentaire 2 3 2 10 4 2" xfId="4073"/>
    <cellStyle name="Commentaire 2 3 2 10 4 2 2" xfId="4074"/>
    <cellStyle name="Commentaire 2 3 2 10 4 2 3" xfId="4075"/>
    <cellStyle name="Commentaire 2 3 2 10 4 3" xfId="4076"/>
    <cellStyle name="Commentaire 2 3 2 10 4 4" xfId="4077"/>
    <cellStyle name="Commentaire 2 3 2 10 5" xfId="4078"/>
    <cellStyle name="Commentaire 2 3 2 10 5 2" xfId="4079"/>
    <cellStyle name="Commentaire 2 3 2 10 5 2 2" xfId="4080"/>
    <cellStyle name="Commentaire 2 3 2 10 5 2 3" xfId="4081"/>
    <cellStyle name="Commentaire 2 3 2 10 5 3" xfId="4082"/>
    <cellStyle name="Commentaire 2 3 2 10 5 4" xfId="4083"/>
    <cellStyle name="Commentaire 2 3 2 10 6" xfId="4084"/>
    <cellStyle name="Commentaire 2 3 2 10 6 2" xfId="4085"/>
    <cellStyle name="Commentaire 2 3 2 10 6 2 2" xfId="4086"/>
    <cellStyle name="Commentaire 2 3 2 10 6 2 3" xfId="4087"/>
    <cellStyle name="Commentaire 2 3 2 10 6 3" xfId="4088"/>
    <cellStyle name="Commentaire 2 3 2 10 6 4" xfId="4089"/>
    <cellStyle name="Commentaire 2 3 2 10 7" xfId="4090"/>
    <cellStyle name="Commentaire 2 3 2 10 7 2" xfId="4091"/>
    <cellStyle name="Commentaire 2 3 2 10 7 2 2" xfId="4092"/>
    <cellStyle name="Commentaire 2 3 2 10 7 2 3" xfId="4093"/>
    <cellStyle name="Commentaire 2 3 2 10 7 3" xfId="4094"/>
    <cellStyle name="Commentaire 2 3 2 10 7 4" xfId="4095"/>
    <cellStyle name="Commentaire 2 3 2 10 8" xfId="4096"/>
    <cellStyle name="Commentaire 2 3 2 10 8 2" xfId="4097"/>
    <cellStyle name="Commentaire 2 3 2 10 8 3" xfId="4098"/>
    <cellStyle name="Commentaire 2 3 2 10 9" xfId="4099"/>
    <cellStyle name="Commentaire 2 3 2 11" xfId="4100"/>
    <cellStyle name="Commentaire 2 3 2 11 10" xfId="4101"/>
    <cellStyle name="Commentaire 2 3 2 11 2" xfId="4102"/>
    <cellStyle name="Commentaire 2 3 2 11 2 2" xfId="4103"/>
    <cellStyle name="Commentaire 2 3 2 11 2 2 2" xfId="4104"/>
    <cellStyle name="Commentaire 2 3 2 11 2 2 3" xfId="4105"/>
    <cellStyle name="Commentaire 2 3 2 11 2 3" xfId="4106"/>
    <cellStyle name="Commentaire 2 3 2 11 2 4" xfId="4107"/>
    <cellStyle name="Commentaire 2 3 2 11 3" xfId="4108"/>
    <cellStyle name="Commentaire 2 3 2 11 3 2" xfId="4109"/>
    <cellStyle name="Commentaire 2 3 2 11 3 2 2" xfId="4110"/>
    <cellStyle name="Commentaire 2 3 2 11 3 2 3" xfId="4111"/>
    <cellStyle name="Commentaire 2 3 2 11 3 3" xfId="4112"/>
    <cellStyle name="Commentaire 2 3 2 11 3 4" xfId="4113"/>
    <cellStyle name="Commentaire 2 3 2 11 4" xfId="4114"/>
    <cellStyle name="Commentaire 2 3 2 11 4 2" xfId="4115"/>
    <cellStyle name="Commentaire 2 3 2 11 4 2 2" xfId="4116"/>
    <cellStyle name="Commentaire 2 3 2 11 4 2 3" xfId="4117"/>
    <cellStyle name="Commentaire 2 3 2 11 4 3" xfId="4118"/>
    <cellStyle name="Commentaire 2 3 2 11 4 4" xfId="4119"/>
    <cellStyle name="Commentaire 2 3 2 11 5" xfId="4120"/>
    <cellStyle name="Commentaire 2 3 2 11 5 2" xfId="4121"/>
    <cellStyle name="Commentaire 2 3 2 11 5 2 2" xfId="4122"/>
    <cellStyle name="Commentaire 2 3 2 11 5 2 3" xfId="4123"/>
    <cellStyle name="Commentaire 2 3 2 11 5 3" xfId="4124"/>
    <cellStyle name="Commentaire 2 3 2 11 5 4" xfId="4125"/>
    <cellStyle name="Commentaire 2 3 2 11 6" xfId="4126"/>
    <cellStyle name="Commentaire 2 3 2 11 6 2" xfId="4127"/>
    <cellStyle name="Commentaire 2 3 2 11 6 2 2" xfId="4128"/>
    <cellStyle name="Commentaire 2 3 2 11 6 2 3" xfId="4129"/>
    <cellStyle name="Commentaire 2 3 2 11 6 3" xfId="4130"/>
    <cellStyle name="Commentaire 2 3 2 11 6 4" xfId="4131"/>
    <cellStyle name="Commentaire 2 3 2 11 7" xfId="4132"/>
    <cellStyle name="Commentaire 2 3 2 11 7 2" xfId="4133"/>
    <cellStyle name="Commentaire 2 3 2 11 7 2 2" xfId="4134"/>
    <cellStyle name="Commentaire 2 3 2 11 7 2 3" xfId="4135"/>
    <cellStyle name="Commentaire 2 3 2 11 7 3" xfId="4136"/>
    <cellStyle name="Commentaire 2 3 2 11 7 4" xfId="4137"/>
    <cellStyle name="Commentaire 2 3 2 11 8" xfId="4138"/>
    <cellStyle name="Commentaire 2 3 2 11 8 2" xfId="4139"/>
    <cellStyle name="Commentaire 2 3 2 11 8 3" xfId="4140"/>
    <cellStyle name="Commentaire 2 3 2 11 9" xfId="4141"/>
    <cellStyle name="Commentaire 2 3 2 12" xfId="4142"/>
    <cellStyle name="Commentaire 2 3 2 12 10" xfId="4143"/>
    <cellStyle name="Commentaire 2 3 2 12 2" xfId="4144"/>
    <cellStyle name="Commentaire 2 3 2 12 2 2" xfId="4145"/>
    <cellStyle name="Commentaire 2 3 2 12 2 2 2" xfId="4146"/>
    <cellStyle name="Commentaire 2 3 2 12 2 2 3" xfId="4147"/>
    <cellStyle name="Commentaire 2 3 2 12 2 3" xfId="4148"/>
    <cellStyle name="Commentaire 2 3 2 12 2 4" xfId="4149"/>
    <cellStyle name="Commentaire 2 3 2 12 3" xfId="4150"/>
    <cellStyle name="Commentaire 2 3 2 12 3 2" xfId="4151"/>
    <cellStyle name="Commentaire 2 3 2 12 3 2 2" xfId="4152"/>
    <cellStyle name="Commentaire 2 3 2 12 3 2 3" xfId="4153"/>
    <cellStyle name="Commentaire 2 3 2 12 3 3" xfId="4154"/>
    <cellStyle name="Commentaire 2 3 2 12 3 4" xfId="4155"/>
    <cellStyle name="Commentaire 2 3 2 12 4" xfId="4156"/>
    <cellStyle name="Commentaire 2 3 2 12 4 2" xfId="4157"/>
    <cellStyle name="Commentaire 2 3 2 12 4 2 2" xfId="4158"/>
    <cellStyle name="Commentaire 2 3 2 12 4 2 3" xfId="4159"/>
    <cellStyle name="Commentaire 2 3 2 12 4 3" xfId="4160"/>
    <cellStyle name="Commentaire 2 3 2 12 4 4" xfId="4161"/>
    <cellStyle name="Commentaire 2 3 2 12 5" xfId="4162"/>
    <cellStyle name="Commentaire 2 3 2 12 5 2" xfId="4163"/>
    <cellStyle name="Commentaire 2 3 2 12 5 2 2" xfId="4164"/>
    <cellStyle name="Commentaire 2 3 2 12 5 2 3" xfId="4165"/>
    <cellStyle name="Commentaire 2 3 2 12 5 3" xfId="4166"/>
    <cellStyle name="Commentaire 2 3 2 12 5 4" xfId="4167"/>
    <cellStyle name="Commentaire 2 3 2 12 6" xfId="4168"/>
    <cellStyle name="Commentaire 2 3 2 12 6 2" xfId="4169"/>
    <cellStyle name="Commentaire 2 3 2 12 6 2 2" xfId="4170"/>
    <cellStyle name="Commentaire 2 3 2 12 6 2 3" xfId="4171"/>
    <cellStyle name="Commentaire 2 3 2 12 6 3" xfId="4172"/>
    <cellStyle name="Commentaire 2 3 2 12 6 4" xfId="4173"/>
    <cellStyle name="Commentaire 2 3 2 12 7" xfId="4174"/>
    <cellStyle name="Commentaire 2 3 2 12 7 2" xfId="4175"/>
    <cellStyle name="Commentaire 2 3 2 12 7 2 2" xfId="4176"/>
    <cellStyle name="Commentaire 2 3 2 12 7 2 3" xfId="4177"/>
    <cellStyle name="Commentaire 2 3 2 12 7 3" xfId="4178"/>
    <cellStyle name="Commentaire 2 3 2 12 7 4" xfId="4179"/>
    <cellStyle name="Commentaire 2 3 2 12 8" xfId="4180"/>
    <cellStyle name="Commentaire 2 3 2 12 8 2" xfId="4181"/>
    <cellStyle name="Commentaire 2 3 2 12 8 3" xfId="4182"/>
    <cellStyle name="Commentaire 2 3 2 12 9" xfId="4183"/>
    <cellStyle name="Commentaire 2 3 2 13" xfId="4184"/>
    <cellStyle name="Commentaire 2 3 2 13 2" xfId="4185"/>
    <cellStyle name="Commentaire 2 3 2 13 2 2" xfId="4186"/>
    <cellStyle name="Commentaire 2 3 2 13 2 3" xfId="4187"/>
    <cellStyle name="Commentaire 2 3 2 13 3" xfId="4188"/>
    <cellStyle name="Commentaire 2 3 2 13 4" xfId="4189"/>
    <cellStyle name="Commentaire 2 3 2 14" xfId="4190"/>
    <cellStyle name="Commentaire 2 3 2 14 2" xfId="4191"/>
    <cellStyle name="Commentaire 2 3 2 14 3" xfId="4192"/>
    <cellStyle name="Commentaire 2 3 2 15" xfId="4193"/>
    <cellStyle name="Commentaire 2 3 2 16" xfId="4194"/>
    <cellStyle name="Commentaire 2 3 2 2" xfId="4195"/>
    <cellStyle name="Commentaire 2 3 2 2 10" xfId="4196"/>
    <cellStyle name="Commentaire 2 3 2 2 2" xfId="4197"/>
    <cellStyle name="Commentaire 2 3 2 2 2 2" xfId="4198"/>
    <cellStyle name="Commentaire 2 3 2 2 2 2 2" xfId="4199"/>
    <cellStyle name="Commentaire 2 3 2 2 2 2 3" xfId="4200"/>
    <cellStyle name="Commentaire 2 3 2 2 2 3" xfId="4201"/>
    <cellStyle name="Commentaire 2 3 2 2 2 4" xfId="4202"/>
    <cellStyle name="Commentaire 2 3 2 2 3" xfId="4203"/>
    <cellStyle name="Commentaire 2 3 2 2 3 2" xfId="4204"/>
    <cellStyle name="Commentaire 2 3 2 2 3 2 2" xfId="4205"/>
    <cellStyle name="Commentaire 2 3 2 2 3 2 3" xfId="4206"/>
    <cellStyle name="Commentaire 2 3 2 2 3 3" xfId="4207"/>
    <cellStyle name="Commentaire 2 3 2 2 3 4" xfId="4208"/>
    <cellStyle name="Commentaire 2 3 2 2 4" xfId="4209"/>
    <cellStyle name="Commentaire 2 3 2 2 4 2" xfId="4210"/>
    <cellStyle name="Commentaire 2 3 2 2 4 2 2" xfId="4211"/>
    <cellStyle name="Commentaire 2 3 2 2 4 2 3" xfId="4212"/>
    <cellStyle name="Commentaire 2 3 2 2 4 3" xfId="4213"/>
    <cellStyle name="Commentaire 2 3 2 2 4 4" xfId="4214"/>
    <cellStyle name="Commentaire 2 3 2 2 5" xfId="4215"/>
    <cellStyle name="Commentaire 2 3 2 2 5 2" xfId="4216"/>
    <cellStyle name="Commentaire 2 3 2 2 5 2 2" xfId="4217"/>
    <cellStyle name="Commentaire 2 3 2 2 5 2 3" xfId="4218"/>
    <cellStyle name="Commentaire 2 3 2 2 5 3" xfId="4219"/>
    <cellStyle name="Commentaire 2 3 2 2 5 4" xfId="4220"/>
    <cellStyle name="Commentaire 2 3 2 2 6" xfId="4221"/>
    <cellStyle name="Commentaire 2 3 2 2 6 2" xfId="4222"/>
    <cellStyle name="Commentaire 2 3 2 2 6 2 2" xfId="4223"/>
    <cellStyle name="Commentaire 2 3 2 2 6 2 3" xfId="4224"/>
    <cellStyle name="Commentaire 2 3 2 2 6 3" xfId="4225"/>
    <cellStyle name="Commentaire 2 3 2 2 6 4" xfId="4226"/>
    <cellStyle name="Commentaire 2 3 2 2 7" xfId="4227"/>
    <cellStyle name="Commentaire 2 3 2 2 7 2" xfId="4228"/>
    <cellStyle name="Commentaire 2 3 2 2 7 2 2" xfId="4229"/>
    <cellStyle name="Commentaire 2 3 2 2 7 2 3" xfId="4230"/>
    <cellStyle name="Commentaire 2 3 2 2 7 3" xfId="4231"/>
    <cellStyle name="Commentaire 2 3 2 2 7 4" xfId="4232"/>
    <cellStyle name="Commentaire 2 3 2 2 8" xfId="4233"/>
    <cellStyle name="Commentaire 2 3 2 2 8 2" xfId="4234"/>
    <cellStyle name="Commentaire 2 3 2 2 8 3" xfId="4235"/>
    <cellStyle name="Commentaire 2 3 2 2 9" xfId="4236"/>
    <cellStyle name="Commentaire 2 3 2 3" xfId="4237"/>
    <cellStyle name="Commentaire 2 3 2 3 10" xfId="4238"/>
    <cellStyle name="Commentaire 2 3 2 3 2" xfId="4239"/>
    <cellStyle name="Commentaire 2 3 2 3 2 2" xfId="4240"/>
    <cellStyle name="Commentaire 2 3 2 3 2 2 2" xfId="4241"/>
    <cellStyle name="Commentaire 2 3 2 3 2 2 3" xfId="4242"/>
    <cellStyle name="Commentaire 2 3 2 3 2 3" xfId="4243"/>
    <cellStyle name="Commentaire 2 3 2 3 2 4" xfId="4244"/>
    <cellStyle name="Commentaire 2 3 2 3 3" xfId="4245"/>
    <cellStyle name="Commentaire 2 3 2 3 3 2" xfId="4246"/>
    <cellStyle name="Commentaire 2 3 2 3 3 2 2" xfId="4247"/>
    <cellStyle name="Commentaire 2 3 2 3 3 2 3" xfId="4248"/>
    <cellStyle name="Commentaire 2 3 2 3 3 3" xfId="4249"/>
    <cellStyle name="Commentaire 2 3 2 3 3 4" xfId="4250"/>
    <cellStyle name="Commentaire 2 3 2 3 4" xfId="4251"/>
    <cellStyle name="Commentaire 2 3 2 3 4 2" xfId="4252"/>
    <cellStyle name="Commentaire 2 3 2 3 4 2 2" xfId="4253"/>
    <cellStyle name="Commentaire 2 3 2 3 4 2 3" xfId="4254"/>
    <cellStyle name="Commentaire 2 3 2 3 4 3" xfId="4255"/>
    <cellStyle name="Commentaire 2 3 2 3 4 4" xfId="4256"/>
    <cellStyle name="Commentaire 2 3 2 3 5" xfId="4257"/>
    <cellStyle name="Commentaire 2 3 2 3 5 2" xfId="4258"/>
    <cellStyle name="Commentaire 2 3 2 3 5 2 2" xfId="4259"/>
    <cellStyle name="Commentaire 2 3 2 3 5 2 3" xfId="4260"/>
    <cellStyle name="Commentaire 2 3 2 3 5 3" xfId="4261"/>
    <cellStyle name="Commentaire 2 3 2 3 5 4" xfId="4262"/>
    <cellStyle name="Commentaire 2 3 2 3 6" xfId="4263"/>
    <cellStyle name="Commentaire 2 3 2 3 6 2" xfId="4264"/>
    <cellStyle name="Commentaire 2 3 2 3 6 2 2" xfId="4265"/>
    <cellStyle name="Commentaire 2 3 2 3 6 2 3" xfId="4266"/>
    <cellStyle name="Commentaire 2 3 2 3 6 3" xfId="4267"/>
    <cellStyle name="Commentaire 2 3 2 3 6 4" xfId="4268"/>
    <cellStyle name="Commentaire 2 3 2 3 7" xfId="4269"/>
    <cellStyle name="Commentaire 2 3 2 3 7 2" xfId="4270"/>
    <cellStyle name="Commentaire 2 3 2 3 7 2 2" xfId="4271"/>
    <cellStyle name="Commentaire 2 3 2 3 7 2 3" xfId="4272"/>
    <cellStyle name="Commentaire 2 3 2 3 7 3" xfId="4273"/>
    <cellStyle name="Commentaire 2 3 2 3 7 4" xfId="4274"/>
    <cellStyle name="Commentaire 2 3 2 3 8" xfId="4275"/>
    <cellStyle name="Commentaire 2 3 2 3 8 2" xfId="4276"/>
    <cellStyle name="Commentaire 2 3 2 3 8 3" xfId="4277"/>
    <cellStyle name="Commentaire 2 3 2 3 9" xfId="4278"/>
    <cellStyle name="Commentaire 2 3 2 4" xfId="4279"/>
    <cellStyle name="Commentaire 2 3 2 4 10" xfId="4280"/>
    <cellStyle name="Commentaire 2 3 2 4 2" xfId="4281"/>
    <cellStyle name="Commentaire 2 3 2 4 2 2" xfId="4282"/>
    <cellStyle name="Commentaire 2 3 2 4 2 2 2" xfId="4283"/>
    <cellStyle name="Commentaire 2 3 2 4 2 2 3" xfId="4284"/>
    <cellStyle name="Commentaire 2 3 2 4 2 3" xfId="4285"/>
    <cellStyle name="Commentaire 2 3 2 4 2 4" xfId="4286"/>
    <cellStyle name="Commentaire 2 3 2 4 3" xfId="4287"/>
    <cellStyle name="Commentaire 2 3 2 4 3 2" xfId="4288"/>
    <cellStyle name="Commentaire 2 3 2 4 3 2 2" xfId="4289"/>
    <cellStyle name="Commentaire 2 3 2 4 3 2 3" xfId="4290"/>
    <cellStyle name="Commentaire 2 3 2 4 3 3" xfId="4291"/>
    <cellStyle name="Commentaire 2 3 2 4 3 4" xfId="4292"/>
    <cellStyle name="Commentaire 2 3 2 4 4" xfId="4293"/>
    <cellStyle name="Commentaire 2 3 2 4 4 2" xfId="4294"/>
    <cellStyle name="Commentaire 2 3 2 4 4 2 2" xfId="4295"/>
    <cellStyle name="Commentaire 2 3 2 4 4 2 3" xfId="4296"/>
    <cellStyle name="Commentaire 2 3 2 4 4 3" xfId="4297"/>
    <cellStyle name="Commentaire 2 3 2 4 4 4" xfId="4298"/>
    <cellStyle name="Commentaire 2 3 2 4 5" xfId="4299"/>
    <cellStyle name="Commentaire 2 3 2 4 5 2" xfId="4300"/>
    <cellStyle name="Commentaire 2 3 2 4 5 2 2" xfId="4301"/>
    <cellStyle name="Commentaire 2 3 2 4 5 2 3" xfId="4302"/>
    <cellStyle name="Commentaire 2 3 2 4 5 3" xfId="4303"/>
    <cellStyle name="Commentaire 2 3 2 4 5 4" xfId="4304"/>
    <cellStyle name="Commentaire 2 3 2 4 6" xfId="4305"/>
    <cellStyle name="Commentaire 2 3 2 4 6 2" xfId="4306"/>
    <cellStyle name="Commentaire 2 3 2 4 6 2 2" xfId="4307"/>
    <cellStyle name="Commentaire 2 3 2 4 6 2 3" xfId="4308"/>
    <cellStyle name="Commentaire 2 3 2 4 6 3" xfId="4309"/>
    <cellStyle name="Commentaire 2 3 2 4 6 4" xfId="4310"/>
    <cellStyle name="Commentaire 2 3 2 4 7" xfId="4311"/>
    <cellStyle name="Commentaire 2 3 2 4 7 2" xfId="4312"/>
    <cellStyle name="Commentaire 2 3 2 4 7 2 2" xfId="4313"/>
    <cellStyle name="Commentaire 2 3 2 4 7 2 3" xfId="4314"/>
    <cellStyle name="Commentaire 2 3 2 4 7 3" xfId="4315"/>
    <cellStyle name="Commentaire 2 3 2 4 7 4" xfId="4316"/>
    <cellStyle name="Commentaire 2 3 2 4 8" xfId="4317"/>
    <cellStyle name="Commentaire 2 3 2 4 8 2" xfId="4318"/>
    <cellStyle name="Commentaire 2 3 2 4 8 3" xfId="4319"/>
    <cellStyle name="Commentaire 2 3 2 4 9" xfId="4320"/>
    <cellStyle name="Commentaire 2 3 2 5" xfId="4321"/>
    <cellStyle name="Commentaire 2 3 2 5 10" xfId="4322"/>
    <cellStyle name="Commentaire 2 3 2 5 2" xfId="4323"/>
    <cellStyle name="Commentaire 2 3 2 5 2 2" xfId="4324"/>
    <cellStyle name="Commentaire 2 3 2 5 2 2 2" xfId="4325"/>
    <cellStyle name="Commentaire 2 3 2 5 2 2 3" xfId="4326"/>
    <cellStyle name="Commentaire 2 3 2 5 2 3" xfId="4327"/>
    <cellStyle name="Commentaire 2 3 2 5 2 4" xfId="4328"/>
    <cellStyle name="Commentaire 2 3 2 5 3" xfId="4329"/>
    <cellStyle name="Commentaire 2 3 2 5 3 2" xfId="4330"/>
    <cellStyle name="Commentaire 2 3 2 5 3 2 2" xfId="4331"/>
    <cellStyle name="Commentaire 2 3 2 5 3 2 3" xfId="4332"/>
    <cellStyle name="Commentaire 2 3 2 5 3 3" xfId="4333"/>
    <cellStyle name="Commentaire 2 3 2 5 3 4" xfId="4334"/>
    <cellStyle name="Commentaire 2 3 2 5 4" xfId="4335"/>
    <cellStyle name="Commentaire 2 3 2 5 4 2" xfId="4336"/>
    <cellStyle name="Commentaire 2 3 2 5 4 2 2" xfId="4337"/>
    <cellStyle name="Commentaire 2 3 2 5 4 2 3" xfId="4338"/>
    <cellStyle name="Commentaire 2 3 2 5 4 3" xfId="4339"/>
    <cellStyle name="Commentaire 2 3 2 5 4 4" xfId="4340"/>
    <cellStyle name="Commentaire 2 3 2 5 5" xfId="4341"/>
    <cellStyle name="Commentaire 2 3 2 5 5 2" xfId="4342"/>
    <cellStyle name="Commentaire 2 3 2 5 5 2 2" xfId="4343"/>
    <cellStyle name="Commentaire 2 3 2 5 5 2 3" xfId="4344"/>
    <cellStyle name="Commentaire 2 3 2 5 5 3" xfId="4345"/>
    <cellStyle name="Commentaire 2 3 2 5 5 4" xfId="4346"/>
    <cellStyle name="Commentaire 2 3 2 5 6" xfId="4347"/>
    <cellStyle name="Commentaire 2 3 2 5 6 2" xfId="4348"/>
    <cellStyle name="Commentaire 2 3 2 5 6 2 2" xfId="4349"/>
    <cellStyle name="Commentaire 2 3 2 5 6 2 3" xfId="4350"/>
    <cellStyle name="Commentaire 2 3 2 5 6 3" xfId="4351"/>
    <cellStyle name="Commentaire 2 3 2 5 6 4" xfId="4352"/>
    <cellStyle name="Commentaire 2 3 2 5 7" xfId="4353"/>
    <cellStyle name="Commentaire 2 3 2 5 7 2" xfId="4354"/>
    <cellStyle name="Commentaire 2 3 2 5 7 2 2" xfId="4355"/>
    <cellStyle name="Commentaire 2 3 2 5 7 2 3" xfId="4356"/>
    <cellStyle name="Commentaire 2 3 2 5 7 3" xfId="4357"/>
    <cellStyle name="Commentaire 2 3 2 5 7 4" xfId="4358"/>
    <cellStyle name="Commentaire 2 3 2 5 8" xfId="4359"/>
    <cellStyle name="Commentaire 2 3 2 5 8 2" xfId="4360"/>
    <cellStyle name="Commentaire 2 3 2 5 8 3" xfId="4361"/>
    <cellStyle name="Commentaire 2 3 2 5 9" xfId="4362"/>
    <cellStyle name="Commentaire 2 3 2 6" xfId="4363"/>
    <cellStyle name="Commentaire 2 3 2 6 10" xfId="4364"/>
    <cellStyle name="Commentaire 2 3 2 6 2" xfId="4365"/>
    <cellStyle name="Commentaire 2 3 2 6 2 2" xfId="4366"/>
    <cellStyle name="Commentaire 2 3 2 6 2 2 2" xfId="4367"/>
    <cellStyle name="Commentaire 2 3 2 6 2 2 3" xfId="4368"/>
    <cellStyle name="Commentaire 2 3 2 6 2 3" xfId="4369"/>
    <cellStyle name="Commentaire 2 3 2 6 2 4" xfId="4370"/>
    <cellStyle name="Commentaire 2 3 2 6 3" xfId="4371"/>
    <cellStyle name="Commentaire 2 3 2 6 3 2" xfId="4372"/>
    <cellStyle name="Commentaire 2 3 2 6 3 2 2" xfId="4373"/>
    <cellStyle name="Commentaire 2 3 2 6 3 2 3" xfId="4374"/>
    <cellStyle name="Commentaire 2 3 2 6 3 3" xfId="4375"/>
    <cellStyle name="Commentaire 2 3 2 6 3 4" xfId="4376"/>
    <cellStyle name="Commentaire 2 3 2 6 4" xfId="4377"/>
    <cellStyle name="Commentaire 2 3 2 6 4 2" xfId="4378"/>
    <cellStyle name="Commentaire 2 3 2 6 4 2 2" xfId="4379"/>
    <cellStyle name="Commentaire 2 3 2 6 4 2 3" xfId="4380"/>
    <cellStyle name="Commentaire 2 3 2 6 4 3" xfId="4381"/>
    <cellStyle name="Commentaire 2 3 2 6 4 4" xfId="4382"/>
    <cellStyle name="Commentaire 2 3 2 6 5" xfId="4383"/>
    <cellStyle name="Commentaire 2 3 2 6 5 2" xfId="4384"/>
    <cellStyle name="Commentaire 2 3 2 6 5 2 2" xfId="4385"/>
    <cellStyle name="Commentaire 2 3 2 6 5 2 3" xfId="4386"/>
    <cellStyle name="Commentaire 2 3 2 6 5 3" xfId="4387"/>
    <cellStyle name="Commentaire 2 3 2 6 5 4" xfId="4388"/>
    <cellStyle name="Commentaire 2 3 2 6 6" xfId="4389"/>
    <cellStyle name="Commentaire 2 3 2 6 6 2" xfId="4390"/>
    <cellStyle name="Commentaire 2 3 2 6 6 2 2" xfId="4391"/>
    <cellStyle name="Commentaire 2 3 2 6 6 2 3" xfId="4392"/>
    <cellStyle name="Commentaire 2 3 2 6 6 3" xfId="4393"/>
    <cellStyle name="Commentaire 2 3 2 6 6 4" xfId="4394"/>
    <cellStyle name="Commentaire 2 3 2 6 7" xfId="4395"/>
    <cellStyle name="Commentaire 2 3 2 6 7 2" xfId="4396"/>
    <cellStyle name="Commentaire 2 3 2 6 7 2 2" xfId="4397"/>
    <cellStyle name="Commentaire 2 3 2 6 7 2 3" xfId="4398"/>
    <cellStyle name="Commentaire 2 3 2 6 7 3" xfId="4399"/>
    <cellStyle name="Commentaire 2 3 2 6 7 4" xfId="4400"/>
    <cellStyle name="Commentaire 2 3 2 6 8" xfId="4401"/>
    <cellStyle name="Commentaire 2 3 2 6 8 2" xfId="4402"/>
    <cellStyle name="Commentaire 2 3 2 6 8 3" xfId="4403"/>
    <cellStyle name="Commentaire 2 3 2 6 9" xfId="4404"/>
    <cellStyle name="Commentaire 2 3 2 7" xfId="4405"/>
    <cellStyle name="Commentaire 2 3 2 7 10" xfId="4406"/>
    <cellStyle name="Commentaire 2 3 2 7 2" xfId="4407"/>
    <cellStyle name="Commentaire 2 3 2 7 2 2" xfId="4408"/>
    <cellStyle name="Commentaire 2 3 2 7 2 2 2" xfId="4409"/>
    <cellStyle name="Commentaire 2 3 2 7 2 2 3" xfId="4410"/>
    <cellStyle name="Commentaire 2 3 2 7 2 3" xfId="4411"/>
    <cellStyle name="Commentaire 2 3 2 7 2 4" xfId="4412"/>
    <cellStyle name="Commentaire 2 3 2 7 3" xfId="4413"/>
    <cellStyle name="Commentaire 2 3 2 7 3 2" xfId="4414"/>
    <cellStyle name="Commentaire 2 3 2 7 3 2 2" xfId="4415"/>
    <cellStyle name="Commentaire 2 3 2 7 3 2 3" xfId="4416"/>
    <cellStyle name="Commentaire 2 3 2 7 3 3" xfId="4417"/>
    <cellStyle name="Commentaire 2 3 2 7 3 4" xfId="4418"/>
    <cellStyle name="Commentaire 2 3 2 7 4" xfId="4419"/>
    <cellStyle name="Commentaire 2 3 2 7 4 2" xfId="4420"/>
    <cellStyle name="Commentaire 2 3 2 7 4 2 2" xfId="4421"/>
    <cellStyle name="Commentaire 2 3 2 7 4 2 3" xfId="4422"/>
    <cellStyle name="Commentaire 2 3 2 7 4 3" xfId="4423"/>
    <cellStyle name="Commentaire 2 3 2 7 4 4" xfId="4424"/>
    <cellStyle name="Commentaire 2 3 2 7 5" xfId="4425"/>
    <cellStyle name="Commentaire 2 3 2 7 5 2" xfId="4426"/>
    <cellStyle name="Commentaire 2 3 2 7 5 2 2" xfId="4427"/>
    <cellStyle name="Commentaire 2 3 2 7 5 2 3" xfId="4428"/>
    <cellStyle name="Commentaire 2 3 2 7 5 3" xfId="4429"/>
    <cellStyle name="Commentaire 2 3 2 7 5 4" xfId="4430"/>
    <cellStyle name="Commentaire 2 3 2 7 6" xfId="4431"/>
    <cellStyle name="Commentaire 2 3 2 7 6 2" xfId="4432"/>
    <cellStyle name="Commentaire 2 3 2 7 6 2 2" xfId="4433"/>
    <cellStyle name="Commentaire 2 3 2 7 6 2 3" xfId="4434"/>
    <cellStyle name="Commentaire 2 3 2 7 6 3" xfId="4435"/>
    <cellStyle name="Commentaire 2 3 2 7 6 4" xfId="4436"/>
    <cellStyle name="Commentaire 2 3 2 7 7" xfId="4437"/>
    <cellStyle name="Commentaire 2 3 2 7 7 2" xfId="4438"/>
    <cellStyle name="Commentaire 2 3 2 7 7 2 2" xfId="4439"/>
    <cellStyle name="Commentaire 2 3 2 7 7 2 3" xfId="4440"/>
    <cellStyle name="Commentaire 2 3 2 7 7 3" xfId="4441"/>
    <cellStyle name="Commentaire 2 3 2 7 7 4" xfId="4442"/>
    <cellStyle name="Commentaire 2 3 2 7 8" xfId="4443"/>
    <cellStyle name="Commentaire 2 3 2 7 8 2" xfId="4444"/>
    <cellStyle name="Commentaire 2 3 2 7 8 3" xfId="4445"/>
    <cellStyle name="Commentaire 2 3 2 7 9" xfId="4446"/>
    <cellStyle name="Commentaire 2 3 2 8" xfId="4447"/>
    <cellStyle name="Commentaire 2 3 2 8 10" xfId="4448"/>
    <cellStyle name="Commentaire 2 3 2 8 2" xfId="4449"/>
    <cellStyle name="Commentaire 2 3 2 8 2 2" xfId="4450"/>
    <cellStyle name="Commentaire 2 3 2 8 2 2 2" xfId="4451"/>
    <cellStyle name="Commentaire 2 3 2 8 2 2 3" xfId="4452"/>
    <cellStyle name="Commentaire 2 3 2 8 2 3" xfId="4453"/>
    <cellStyle name="Commentaire 2 3 2 8 2 4" xfId="4454"/>
    <cellStyle name="Commentaire 2 3 2 8 3" xfId="4455"/>
    <cellStyle name="Commentaire 2 3 2 8 3 2" xfId="4456"/>
    <cellStyle name="Commentaire 2 3 2 8 3 2 2" xfId="4457"/>
    <cellStyle name="Commentaire 2 3 2 8 3 2 3" xfId="4458"/>
    <cellStyle name="Commentaire 2 3 2 8 3 3" xfId="4459"/>
    <cellStyle name="Commentaire 2 3 2 8 3 4" xfId="4460"/>
    <cellStyle name="Commentaire 2 3 2 8 4" xfId="4461"/>
    <cellStyle name="Commentaire 2 3 2 8 4 2" xfId="4462"/>
    <cellStyle name="Commentaire 2 3 2 8 4 2 2" xfId="4463"/>
    <cellStyle name="Commentaire 2 3 2 8 4 2 3" xfId="4464"/>
    <cellStyle name="Commentaire 2 3 2 8 4 3" xfId="4465"/>
    <cellStyle name="Commentaire 2 3 2 8 4 4" xfId="4466"/>
    <cellStyle name="Commentaire 2 3 2 8 5" xfId="4467"/>
    <cellStyle name="Commentaire 2 3 2 8 5 2" xfId="4468"/>
    <cellStyle name="Commentaire 2 3 2 8 5 2 2" xfId="4469"/>
    <cellStyle name="Commentaire 2 3 2 8 5 2 3" xfId="4470"/>
    <cellStyle name="Commentaire 2 3 2 8 5 3" xfId="4471"/>
    <cellStyle name="Commentaire 2 3 2 8 5 4" xfId="4472"/>
    <cellStyle name="Commentaire 2 3 2 8 6" xfId="4473"/>
    <cellStyle name="Commentaire 2 3 2 8 6 2" xfId="4474"/>
    <cellStyle name="Commentaire 2 3 2 8 6 2 2" xfId="4475"/>
    <cellStyle name="Commentaire 2 3 2 8 6 2 3" xfId="4476"/>
    <cellStyle name="Commentaire 2 3 2 8 6 3" xfId="4477"/>
    <cellStyle name="Commentaire 2 3 2 8 6 4" xfId="4478"/>
    <cellStyle name="Commentaire 2 3 2 8 7" xfId="4479"/>
    <cellStyle name="Commentaire 2 3 2 8 7 2" xfId="4480"/>
    <cellStyle name="Commentaire 2 3 2 8 7 2 2" xfId="4481"/>
    <cellStyle name="Commentaire 2 3 2 8 7 2 3" xfId="4482"/>
    <cellStyle name="Commentaire 2 3 2 8 7 3" xfId="4483"/>
    <cellStyle name="Commentaire 2 3 2 8 7 4" xfId="4484"/>
    <cellStyle name="Commentaire 2 3 2 8 8" xfId="4485"/>
    <cellStyle name="Commentaire 2 3 2 8 8 2" xfId="4486"/>
    <cellStyle name="Commentaire 2 3 2 8 8 3" xfId="4487"/>
    <cellStyle name="Commentaire 2 3 2 8 9" xfId="4488"/>
    <cellStyle name="Commentaire 2 3 2 9" xfId="4489"/>
    <cellStyle name="Commentaire 2 3 2 9 10" xfId="4490"/>
    <cellStyle name="Commentaire 2 3 2 9 2" xfId="4491"/>
    <cellStyle name="Commentaire 2 3 2 9 2 2" xfId="4492"/>
    <cellStyle name="Commentaire 2 3 2 9 2 2 2" xfId="4493"/>
    <cellStyle name="Commentaire 2 3 2 9 2 2 3" xfId="4494"/>
    <cellStyle name="Commentaire 2 3 2 9 2 3" xfId="4495"/>
    <cellStyle name="Commentaire 2 3 2 9 2 4" xfId="4496"/>
    <cellStyle name="Commentaire 2 3 2 9 3" xfId="4497"/>
    <cellStyle name="Commentaire 2 3 2 9 3 2" xfId="4498"/>
    <cellStyle name="Commentaire 2 3 2 9 3 2 2" xfId="4499"/>
    <cellStyle name="Commentaire 2 3 2 9 3 2 3" xfId="4500"/>
    <cellStyle name="Commentaire 2 3 2 9 3 3" xfId="4501"/>
    <cellStyle name="Commentaire 2 3 2 9 3 4" xfId="4502"/>
    <cellStyle name="Commentaire 2 3 2 9 4" xfId="4503"/>
    <cellStyle name="Commentaire 2 3 2 9 4 2" xfId="4504"/>
    <cellStyle name="Commentaire 2 3 2 9 4 2 2" xfId="4505"/>
    <cellStyle name="Commentaire 2 3 2 9 4 2 3" xfId="4506"/>
    <cellStyle name="Commentaire 2 3 2 9 4 3" xfId="4507"/>
    <cellStyle name="Commentaire 2 3 2 9 4 4" xfId="4508"/>
    <cellStyle name="Commentaire 2 3 2 9 5" xfId="4509"/>
    <cellStyle name="Commentaire 2 3 2 9 5 2" xfId="4510"/>
    <cellStyle name="Commentaire 2 3 2 9 5 2 2" xfId="4511"/>
    <cellStyle name="Commentaire 2 3 2 9 5 2 3" xfId="4512"/>
    <cellStyle name="Commentaire 2 3 2 9 5 3" xfId="4513"/>
    <cellStyle name="Commentaire 2 3 2 9 5 4" xfId="4514"/>
    <cellStyle name="Commentaire 2 3 2 9 6" xfId="4515"/>
    <cellStyle name="Commentaire 2 3 2 9 6 2" xfId="4516"/>
    <cellStyle name="Commentaire 2 3 2 9 6 2 2" xfId="4517"/>
    <cellStyle name="Commentaire 2 3 2 9 6 2 3" xfId="4518"/>
    <cellStyle name="Commentaire 2 3 2 9 6 3" xfId="4519"/>
    <cellStyle name="Commentaire 2 3 2 9 6 4" xfId="4520"/>
    <cellStyle name="Commentaire 2 3 2 9 7" xfId="4521"/>
    <cellStyle name="Commentaire 2 3 2 9 7 2" xfId="4522"/>
    <cellStyle name="Commentaire 2 3 2 9 7 2 2" xfId="4523"/>
    <cellStyle name="Commentaire 2 3 2 9 7 2 3" xfId="4524"/>
    <cellStyle name="Commentaire 2 3 2 9 7 3" xfId="4525"/>
    <cellStyle name="Commentaire 2 3 2 9 7 4" xfId="4526"/>
    <cellStyle name="Commentaire 2 3 2 9 8" xfId="4527"/>
    <cellStyle name="Commentaire 2 3 2 9 8 2" xfId="4528"/>
    <cellStyle name="Commentaire 2 3 2 9 8 3" xfId="4529"/>
    <cellStyle name="Commentaire 2 3 2 9 9" xfId="4530"/>
    <cellStyle name="Commentaire 2 3 3" xfId="4531"/>
    <cellStyle name="Commentaire 2 3 3 10" xfId="4532"/>
    <cellStyle name="Commentaire 2 3 3 10 10" xfId="4533"/>
    <cellStyle name="Commentaire 2 3 3 10 2" xfId="4534"/>
    <cellStyle name="Commentaire 2 3 3 10 2 2" xfId="4535"/>
    <cellStyle name="Commentaire 2 3 3 10 2 2 2" xfId="4536"/>
    <cellStyle name="Commentaire 2 3 3 10 2 2 3" xfId="4537"/>
    <cellStyle name="Commentaire 2 3 3 10 2 3" xfId="4538"/>
    <cellStyle name="Commentaire 2 3 3 10 2 4" xfId="4539"/>
    <cellStyle name="Commentaire 2 3 3 10 3" xfId="4540"/>
    <cellStyle name="Commentaire 2 3 3 10 3 2" xfId="4541"/>
    <cellStyle name="Commentaire 2 3 3 10 3 2 2" xfId="4542"/>
    <cellStyle name="Commentaire 2 3 3 10 3 2 3" xfId="4543"/>
    <cellStyle name="Commentaire 2 3 3 10 3 3" xfId="4544"/>
    <cellStyle name="Commentaire 2 3 3 10 3 4" xfId="4545"/>
    <cellStyle name="Commentaire 2 3 3 10 4" xfId="4546"/>
    <cellStyle name="Commentaire 2 3 3 10 4 2" xfId="4547"/>
    <cellStyle name="Commentaire 2 3 3 10 4 2 2" xfId="4548"/>
    <cellStyle name="Commentaire 2 3 3 10 4 2 3" xfId="4549"/>
    <cellStyle name="Commentaire 2 3 3 10 4 3" xfId="4550"/>
    <cellStyle name="Commentaire 2 3 3 10 4 4" xfId="4551"/>
    <cellStyle name="Commentaire 2 3 3 10 5" xfId="4552"/>
    <cellStyle name="Commentaire 2 3 3 10 5 2" xfId="4553"/>
    <cellStyle name="Commentaire 2 3 3 10 5 2 2" xfId="4554"/>
    <cellStyle name="Commentaire 2 3 3 10 5 2 3" xfId="4555"/>
    <cellStyle name="Commentaire 2 3 3 10 5 3" xfId="4556"/>
    <cellStyle name="Commentaire 2 3 3 10 5 4" xfId="4557"/>
    <cellStyle name="Commentaire 2 3 3 10 6" xfId="4558"/>
    <cellStyle name="Commentaire 2 3 3 10 6 2" xfId="4559"/>
    <cellStyle name="Commentaire 2 3 3 10 6 2 2" xfId="4560"/>
    <cellStyle name="Commentaire 2 3 3 10 6 2 3" xfId="4561"/>
    <cellStyle name="Commentaire 2 3 3 10 6 3" xfId="4562"/>
    <cellStyle name="Commentaire 2 3 3 10 6 4" xfId="4563"/>
    <cellStyle name="Commentaire 2 3 3 10 7" xfId="4564"/>
    <cellStyle name="Commentaire 2 3 3 10 7 2" xfId="4565"/>
    <cellStyle name="Commentaire 2 3 3 10 7 2 2" xfId="4566"/>
    <cellStyle name="Commentaire 2 3 3 10 7 2 3" xfId="4567"/>
    <cellStyle name="Commentaire 2 3 3 10 7 3" xfId="4568"/>
    <cellStyle name="Commentaire 2 3 3 10 7 4" xfId="4569"/>
    <cellStyle name="Commentaire 2 3 3 10 8" xfId="4570"/>
    <cellStyle name="Commentaire 2 3 3 10 8 2" xfId="4571"/>
    <cellStyle name="Commentaire 2 3 3 10 8 3" xfId="4572"/>
    <cellStyle name="Commentaire 2 3 3 10 9" xfId="4573"/>
    <cellStyle name="Commentaire 2 3 3 11" xfId="4574"/>
    <cellStyle name="Commentaire 2 3 3 11 10" xfId="4575"/>
    <cellStyle name="Commentaire 2 3 3 11 2" xfId="4576"/>
    <cellStyle name="Commentaire 2 3 3 11 2 2" xfId="4577"/>
    <cellStyle name="Commentaire 2 3 3 11 2 2 2" xfId="4578"/>
    <cellStyle name="Commentaire 2 3 3 11 2 2 3" xfId="4579"/>
    <cellStyle name="Commentaire 2 3 3 11 2 3" xfId="4580"/>
    <cellStyle name="Commentaire 2 3 3 11 2 4" xfId="4581"/>
    <cellStyle name="Commentaire 2 3 3 11 3" xfId="4582"/>
    <cellStyle name="Commentaire 2 3 3 11 3 2" xfId="4583"/>
    <cellStyle name="Commentaire 2 3 3 11 3 2 2" xfId="4584"/>
    <cellStyle name="Commentaire 2 3 3 11 3 2 3" xfId="4585"/>
    <cellStyle name="Commentaire 2 3 3 11 3 3" xfId="4586"/>
    <cellStyle name="Commentaire 2 3 3 11 3 4" xfId="4587"/>
    <cellStyle name="Commentaire 2 3 3 11 4" xfId="4588"/>
    <cellStyle name="Commentaire 2 3 3 11 4 2" xfId="4589"/>
    <cellStyle name="Commentaire 2 3 3 11 4 2 2" xfId="4590"/>
    <cellStyle name="Commentaire 2 3 3 11 4 2 3" xfId="4591"/>
    <cellStyle name="Commentaire 2 3 3 11 4 3" xfId="4592"/>
    <cellStyle name="Commentaire 2 3 3 11 4 4" xfId="4593"/>
    <cellStyle name="Commentaire 2 3 3 11 5" xfId="4594"/>
    <cellStyle name="Commentaire 2 3 3 11 5 2" xfId="4595"/>
    <cellStyle name="Commentaire 2 3 3 11 5 2 2" xfId="4596"/>
    <cellStyle name="Commentaire 2 3 3 11 5 2 3" xfId="4597"/>
    <cellStyle name="Commentaire 2 3 3 11 5 3" xfId="4598"/>
    <cellStyle name="Commentaire 2 3 3 11 5 4" xfId="4599"/>
    <cellStyle name="Commentaire 2 3 3 11 6" xfId="4600"/>
    <cellStyle name="Commentaire 2 3 3 11 6 2" xfId="4601"/>
    <cellStyle name="Commentaire 2 3 3 11 6 2 2" xfId="4602"/>
    <cellStyle name="Commentaire 2 3 3 11 6 2 3" xfId="4603"/>
    <cellStyle name="Commentaire 2 3 3 11 6 3" xfId="4604"/>
    <cellStyle name="Commentaire 2 3 3 11 6 4" xfId="4605"/>
    <cellStyle name="Commentaire 2 3 3 11 7" xfId="4606"/>
    <cellStyle name="Commentaire 2 3 3 11 7 2" xfId="4607"/>
    <cellStyle name="Commentaire 2 3 3 11 7 2 2" xfId="4608"/>
    <cellStyle name="Commentaire 2 3 3 11 7 2 3" xfId="4609"/>
    <cellStyle name="Commentaire 2 3 3 11 7 3" xfId="4610"/>
    <cellStyle name="Commentaire 2 3 3 11 7 4" xfId="4611"/>
    <cellStyle name="Commentaire 2 3 3 11 8" xfId="4612"/>
    <cellStyle name="Commentaire 2 3 3 11 8 2" xfId="4613"/>
    <cellStyle name="Commentaire 2 3 3 11 8 3" xfId="4614"/>
    <cellStyle name="Commentaire 2 3 3 11 9" xfId="4615"/>
    <cellStyle name="Commentaire 2 3 3 12" xfId="4616"/>
    <cellStyle name="Commentaire 2 3 3 12 10" xfId="4617"/>
    <cellStyle name="Commentaire 2 3 3 12 2" xfId="4618"/>
    <cellStyle name="Commentaire 2 3 3 12 2 2" xfId="4619"/>
    <cellStyle name="Commentaire 2 3 3 12 2 2 2" xfId="4620"/>
    <cellStyle name="Commentaire 2 3 3 12 2 2 3" xfId="4621"/>
    <cellStyle name="Commentaire 2 3 3 12 2 3" xfId="4622"/>
    <cellStyle name="Commentaire 2 3 3 12 2 4" xfId="4623"/>
    <cellStyle name="Commentaire 2 3 3 12 3" xfId="4624"/>
    <cellStyle name="Commentaire 2 3 3 12 3 2" xfId="4625"/>
    <cellStyle name="Commentaire 2 3 3 12 3 2 2" xfId="4626"/>
    <cellStyle name="Commentaire 2 3 3 12 3 2 3" xfId="4627"/>
    <cellStyle name="Commentaire 2 3 3 12 3 3" xfId="4628"/>
    <cellStyle name="Commentaire 2 3 3 12 3 4" xfId="4629"/>
    <cellStyle name="Commentaire 2 3 3 12 4" xfId="4630"/>
    <cellStyle name="Commentaire 2 3 3 12 4 2" xfId="4631"/>
    <cellStyle name="Commentaire 2 3 3 12 4 2 2" xfId="4632"/>
    <cellStyle name="Commentaire 2 3 3 12 4 2 3" xfId="4633"/>
    <cellStyle name="Commentaire 2 3 3 12 4 3" xfId="4634"/>
    <cellStyle name="Commentaire 2 3 3 12 4 4" xfId="4635"/>
    <cellStyle name="Commentaire 2 3 3 12 5" xfId="4636"/>
    <cellStyle name="Commentaire 2 3 3 12 5 2" xfId="4637"/>
    <cellStyle name="Commentaire 2 3 3 12 5 2 2" xfId="4638"/>
    <cellStyle name="Commentaire 2 3 3 12 5 2 3" xfId="4639"/>
    <cellStyle name="Commentaire 2 3 3 12 5 3" xfId="4640"/>
    <cellStyle name="Commentaire 2 3 3 12 5 4" xfId="4641"/>
    <cellStyle name="Commentaire 2 3 3 12 6" xfId="4642"/>
    <cellStyle name="Commentaire 2 3 3 12 6 2" xfId="4643"/>
    <cellStyle name="Commentaire 2 3 3 12 6 2 2" xfId="4644"/>
    <cellStyle name="Commentaire 2 3 3 12 6 2 3" xfId="4645"/>
    <cellStyle name="Commentaire 2 3 3 12 6 3" xfId="4646"/>
    <cellStyle name="Commentaire 2 3 3 12 6 4" xfId="4647"/>
    <cellStyle name="Commentaire 2 3 3 12 7" xfId="4648"/>
    <cellStyle name="Commentaire 2 3 3 12 7 2" xfId="4649"/>
    <cellStyle name="Commentaire 2 3 3 12 7 2 2" xfId="4650"/>
    <cellStyle name="Commentaire 2 3 3 12 7 2 3" xfId="4651"/>
    <cellStyle name="Commentaire 2 3 3 12 7 3" xfId="4652"/>
    <cellStyle name="Commentaire 2 3 3 12 7 4" xfId="4653"/>
    <cellStyle name="Commentaire 2 3 3 12 8" xfId="4654"/>
    <cellStyle name="Commentaire 2 3 3 12 8 2" xfId="4655"/>
    <cellStyle name="Commentaire 2 3 3 12 8 3" xfId="4656"/>
    <cellStyle name="Commentaire 2 3 3 12 9" xfId="4657"/>
    <cellStyle name="Commentaire 2 3 3 13" xfId="4658"/>
    <cellStyle name="Commentaire 2 3 3 13 2" xfId="4659"/>
    <cellStyle name="Commentaire 2 3 3 13 2 2" xfId="4660"/>
    <cellStyle name="Commentaire 2 3 3 13 2 3" xfId="4661"/>
    <cellStyle name="Commentaire 2 3 3 13 3" xfId="4662"/>
    <cellStyle name="Commentaire 2 3 3 13 4" xfId="4663"/>
    <cellStyle name="Commentaire 2 3 3 14" xfId="4664"/>
    <cellStyle name="Commentaire 2 3 3 14 2" xfId="4665"/>
    <cellStyle name="Commentaire 2 3 3 14 3" xfId="4666"/>
    <cellStyle name="Commentaire 2 3 3 15" xfId="4667"/>
    <cellStyle name="Commentaire 2 3 3 16" xfId="4668"/>
    <cellStyle name="Commentaire 2 3 3 2" xfId="4669"/>
    <cellStyle name="Commentaire 2 3 3 2 10" xfId="4670"/>
    <cellStyle name="Commentaire 2 3 3 2 2" xfId="4671"/>
    <cellStyle name="Commentaire 2 3 3 2 2 2" xfId="4672"/>
    <cellStyle name="Commentaire 2 3 3 2 2 2 2" xfId="4673"/>
    <cellStyle name="Commentaire 2 3 3 2 2 2 3" xfId="4674"/>
    <cellStyle name="Commentaire 2 3 3 2 2 3" xfId="4675"/>
    <cellStyle name="Commentaire 2 3 3 2 2 4" xfId="4676"/>
    <cellStyle name="Commentaire 2 3 3 2 3" xfId="4677"/>
    <cellStyle name="Commentaire 2 3 3 2 3 2" xfId="4678"/>
    <cellStyle name="Commentaire 2 3 3 2 3 2 2" xfId="4679"/>
    <cellStyle name="Commentaire 2 3 3 2 3 2 3" xfId="4680"/>
    <cellStyle name="Commentaire 2 3 3 2 3 3" xfId="4681"/>
    <cellStyle name="Commentaire 2 3 3 2 3 4" xfId="4682"/>
    <cellStyle name="Commentaire 2 3 3 2 4" xfId="4683"/>
    <cellStyle name="Commentaire 2 3 3 2 4 2" xfId="4684"/>
    <cellStyle name="Commentaire 2 3 3 2 4 2 2" xfId="4685"/>
    <cellStyle name="Commentaire 2 3 3 2 4 2 3" xfId="4686"/>
    <cellStyle name="Commentaire 2 3 3 2 4 3" xfId="4687"/>
    <cellStyle name="Commentaire 2 3 3 2 4 4" xfId="4688"/>
    <cellStyle name="Commentaire 2 3 3 2 5" xfId="4689"/>
    <cellStyle name="Commentaire 2 3 3 2 5 2" xfId="4690"/>
    <cellStyle name="Commentaire 2 3 3 2 5 2 2" xfId="4691"/>
    <cellStyle name="Commentaire 2 3 3 2 5 2 3" xfId="4692"/>
    <cellStyle name="Commentaire 2 3 3 2 5 3" xfId="4693"/>
    <cellStyle name="Commentaire 2 3 3 2 5 4" xfId="4694"/>
    <cellStyle name="Commentaire 2 3 3 2 6" xfId="4695"/>
    <cellStyle name="Commentaire 2 3 3 2 6 2" xfId="4696"/>
    <cellStyle name="Commentaire 2 3 3 2 6 2 2" xfId="4697"/>
    <cellStyle name="Commentaire 2 3 3 2 6 2 3" xfId="4698"/>
    <cellStyle name="Commentaire 2 3 3 2 6 3" xfId="4699"/>
    <cellStyle name="Commentaire 2 3 3 2 6 4" xfId="4700"/>
    <cellStyle name="Commentaire 2 3 3 2 7" xfId="4701"/>
    <cellStyle name="Commentaire 2 3 3 2 7 2" xfId="4702"/>
    <cellStyle name="Commentaire 2 3 3 2 7 2 2" xfId="4703"/>
    <cellStyle name="Commentaire 2 3 3 2 7 2 3" xfId="4704"/>
    <cellStyle name="Commentaire 2 3 3 2 7 3" xfId="4705"/>
    <cellStyle name="Commentaire 2 3 3 2 7 4" xfId="4706"/>
    <cellStyle name="Commentaire 2 3 3 2 8" xfId="4707"/>
    <cellStyle name="Commentaire 2 3 3 2 8 2" xfId="4708"/>
    <cellStyle name="Commentaire 2 3 3 2 8 3" xfId="4709"/>
    <cellStyle name="Commentaire 2 3 3 2 9" xfId="4710"/>
    <cellStyle name="Commentaire 2 3 3 3" xfId="4711"/>
    <cellStyle name="Commentaire 2 3 3 3 10" xfId="4712"/>
    <cellStyle name="Commentaire 2 3 3 3 2" xfId="4713"/>
    <cellStyle name="Commentaire 2 3 3 3 2 2" xfId="4714"/>
    <cellStyle name="Commentaire 2 3 3 3 2 2 2" xfId="4715"/>
    <cellStyle name="Commentaire 2 3 3 3 2 2 3" xfId="4716"/>
    <cellStyle name="Commentaire 2 3 3 3 2 3" xfId="4717"/>
    <cellStyle name="Commentaire 2 3 3 3 2 4" xfId="4718"/>
    <cellStyle name="Commentaire 2 3 3 3 3" xfId="4719"/>
    <cellStyle name="Commentaire 2 3 3 3 3 2" xfId="4720"/>
    <cellStyle name="Commentaire 2 3 3 3 3 2 2" xfId="4721"/>
    <cellStyle name="Commentaire 2 3 3 3 3 2 3" xfId="4722"/>
    <cellStyle name="Commentaire 2 3 3 3 3 3" xfId="4723"/>
    <cellStyle name="Commentaire 2 3 3 3 3 4" xfId="4724"/>
    <cellStyle name="Commentaire 2 3 3 3 4" xfId="4725"/>
    <cellStyle name="Commentaire 2 3 3 3 4 2" xfId="4726"/>
    <cellStyle name="Commentaire 2 3 3 3 4 2 2" xfId="4727"/>
    <cellStyle name="Commentaire 2 3 3 3 4 2 3" xfId="4728"/>
    <cellStyle name="Commentaire 2 3 3 3 4 3" xfId="4729"/>
    <cellStyle name="Commentaire 2 3 3 3 4 4" xfId="4730"/>
    <cellStyle name="Commentaire 2 3 3 3 5" xfId="4731"/>
    <cellStyle name="Commentaire 2 3 3 3 5 2" xfId="4732"/>
    <cellStyle name="Commentaire 2 3 3 3 5 2 2" xfId="4733"/>
    <cellStyle name="Commentaire 2 3 3 3 5 2 3" xfId="4734"/>
    <cellStyle name="Commentaire 2 3 3 3 5 3" xfId="4735"/>
    <cellStyle name="Commentaire 2 3 3 3 5 4" xfId="4736"/>
    <cellStyle name="Commentaire 2 3 3 3 6" xfId="4737"/>
    <cellStyle name="Commentaire 2 3 3 3 6 2" xfId="4738"/>
    <cellStyle name="Commentaire 2 3 3 3 6 2 2" xfId="4739"/>
    <cellStyle name="Commentaire 2 3 3 3 6 2 3" xfId="4740"/>
    <cellStyle name="Commentaire 2 3 3 3 6 3" xfId="4741"/>
    <cellStyle name="Commentaire 2 3 3 3 6 4" xfId="4742"/>
    <cellStyle name="Commentaire 2 3 3 3 7" xfId="4743"/>
    <cellStyle name="Commentaire 2 3 3 3 7 2" xfId="4744"/>
    <cellStyle name="Commentaire 2 3 3 3 7 2 2" xfId="4745"/>
    <cellStyle name="Commentaire 2 3 3 3 7 2 3" xfId="4746"/>
    <cellStyle name="Commentaire 2 3 3 3 7 3" xfId="4747"/>
    <cellStyle name="Commentaire 2 3 3 3 7 4" xfId="4748"/>
    <cellStyle name="Commentaire 2 3 3 3 8" xfId="4749"/>
    <cellStyle name="Commentaire 2 3 3 3 8 2" xfId="4750"/>
    <cellStyle name="Commentaire 2 3 3 3 8 3" xfId="4751"/>
    <cellStyle name="Commentaire 2 3 3 3 9" xfId="4752"/>
    <cellStyle name="Commentaire 2 3 3 4" xfId="4753"/>
    <cellStyle name="Commentaire 2 3 3 4 10" xfId="4754"/>
    <cellStyle name="Commentaire 2 3 3 4 2" xfId="4755"/>
    <cellStyle name="Commentaire 2 3 3 4 2 2" xfId="4756"/>
    <cellStyle name="Commentaire 2 3 3 4 2 2 2" xfId="4757"/>
    <cellStyle name="Commentaire 2 3 3 4 2 2 3" xfId="4758"/>
    <cellStyle name="Commentaire 2 3 3 4 2 3" xfId="4759"/>
    <cellStyle name="Commentaire 2 3 3 4 2 4" xfId="4760"/>
    <cellStyle name="Commentaire 2 3 3 4 3" xfId="4761"/>
    <cellStyle name="Commentaire 2 3 3 4 3 2" xfId="4762"/>
    <cellStyle name="Commentaire 2 3 3 4 3 2 2" xfId="4763"/>
    <cellStyle name="Commentaire 2 3 3 4 3 2 3" xfId="4764"/>
    <cellStyle name="Commentaire 2 3 3 4 3 3" xfId="4765"/>
    <cellStyle name="Commentaire 2 3 3 4 3 4" xfId="4766"/>
    <cellStyle name="Commentaire 2 3 3 4 4" xfId="4767"/>
    <cellStyle name="Commentaire 2 3 3 4 4 2" xfId="4768"/>
    <cellStyle name="Commentaire 2 3 3 4 4 2 2" xfId="4769"/>
    <cellStyle name="Commentaire 2 3 3 4 4 2 3" xfId="4770"/>
    <cellStyle name="Commentaire 2 3 3 4 4 3" xfId="4771"/>
    <cellStyle name="Commentaire 2 3 3 4 4 4" xfId="4772"/>
    <cellStyle name="Commentaire 2 3 3 4 5" xfId="4773"/>
    <cellStyle name="Commentaire 2 3 3 4 5 2" xfId="4774"/>
    <cellStyle name="Commentaire 2 3 3 4 5 2 2" xfId="4775"/>
    <cellStyle name="Commentaire 2 3 3 4 5 2 3" xfId="4776"/>
    <cellStyle name="Commentaire 2 3 3 4 5 3" xfId="4777"/>
    <cellStyle name="Commentaire 2 3 3 4 5 4" xfId="4778"/>
    <cellStyle name="Commentaire 2 3 3 4 6" xfId="4779"/>
    <cellStyle name="Commentaire 2 3 3 4 6 2" xfId="4780"/>
    <cellStyle name="Commentaire 2 3 3 4 6 2 2" xfId="4781"/>
    <cellStyle name="Commentaire 2 3 3 4 6 2 3" xfId="4782"/>
    <cellStyle name="Commentaire 2 3 3 4 6 3" xfId="4783"/>
    <cellStyle name="Commentaire 2 3 3 4 6 4" xfId="4784"/>
    <cellStyle name="Commentaire 2 3 3 4 7" xfId="4785"/>
    <cellStyle name="Commentaire 2 3 3 4 7 2" xfId="4786"/>
    <cellStyle name="Commentaire 2 3 3 4 7 2 2" xfId="4787"/>
    <cellStyle name="Commentaire 2 3 3 4 7 2 3" xfId="4788"/>
    <cellStyle name="Commentaire 2 3 3 4 7 3" xfId="4789"/>
    <cellStyle name="Commentaire 2 3 3 4 7 4" xfId="4790"/>
    <cellStyle name="Commentaire 2 3 3 4 8" xfId="4791"/>
    <cellStyle name="Commentaire 2 3 3 4 8 2" xfId="4792"/>
    <cellStyle name="Commentaire 2 3 3 4 8 3" xfId="4793"/>
    <cellStyle name="Commentaire 2 3 3 4 9" xfId="4794"/>
    <cellStyle name="Commentaire 2 3 3 5" xfId="4795"/>
    <cellStyle name="Commentaire 2 3 3 5 10" xfId="4796"/>
    <cellStyle name="Commentaire 2 3 3 5 2" xfId="4797"/>
    <cellStyle name="Commentaire 2 3 3 5 2 2" xfId="4798"/>
    <cellStyle name="Commentaire 2 3 3 5 2 2 2" xfId="4799"/>
    <cellStyle name="Commentaire 2 3 3 5 2 2 3" xfId="4800"/>
    <cellStyle name="Commentaire 2 3 3 5 2 3" xfId="4801"/>
    <cellStyle name="Commentaire 2 3 3 5 2 4" xfId="4802"/>
    <cellStyle name="Commentaire 2 3 3 5 3" xfId="4803"/>
    <cellStyle name="Commentaire 2 3 3 5 3 2" xfId="4804"/>
    <cellStyle name="Commentaire 2 3 3 5 3 2 2" xfId="4805"/>
    <cellStyle name="Commentaire 2 3 3 5 3 2 3" xfId="4806"/>
    <cellStyle name="Commentaire 2 3 3 5 3 3" xfId="4807"/>
    <cellStyle name="Commentaire 2 3 3 5 3 4" xfId="4808"/>
    <cellStyle name="Commentaire 2 3 3 5 4" xfId="4809"/>
    <cellStyle name="Commentaire 2 3 3 5 4 2" xfId="4810"/>
    <cellStyle name="Commentaire 2 3 3 5 4 2 2" xfId="4811"/>
    <cellStyle name="Commentaire 2 3 3 5 4 2 3" xfId="4812"/>
    <cellStyle name="Commentaire 2 3 3 5 4 3" xfId="4813"/>
    <cellStyle name="Commentaire 2 3 3 5 4 4" xfId="4814"/>
    <cellStyle name="Commentaire 2 3 3 5 5" xfId="4815"/>
    <cellStyle name="Commentaire 2 3 3 5 5 2" xfId="4816"/>
    <cellStyle name="Commentaire 2 3 3 5 5 2 2" xfId="4817"/>
    <cellStyle name="Commentaire 2 3 3 5 5 2 3" xfId="4818"/>
    <cellStyle name="Commentaire 2 3 3 5 5 3" xfId="4819"/>
    <cellStyle name="Commentaire 2 3 3 5 5 4" xfId="4820"/>
    <cellStyle name="Commentaire 2 3 3 5 6" xfId="4821"/>
    <cellStyle name="Commentaire 2 3 3 5 6 2" xfId="4822"/>
    <cellStyle name="Commentaire 2 3 3 5 6 2 2" xfId="4823"/>
    <cellStyle name="Commentaire 2 3 3 5 6 2 3" xfId="4824"/>
    <cellStyle name="Commentaire 2 3 3 5 6 3" xfId="4825"/>
    <cellStyle name="Commentaire 2 3 3 5 6 4" xfId="4826"/>
    <cellStyle name="Commentaire 2 3 3 5 7" xfId="4827"/>
    <cellStyle name="Commentaire 2 3 3 5 7 2" xfId="4828"/>
    <cellStyle name="Commentaire 2 3 3 5 7 2 2" xfId="4829"/>
    <cellStyle name="Commentaire 2 3 3 5 7 2 3" xfId="4830"/>
    <cellStyle name="Commentaire 2 3 3 5 7 3" xfId="4831"/>
    <cellStyle name="Commentaire 2 3 3 5 7 4" xfId="4832"/>
    <cellStyle name="Commentaire 2 3 3 5 8" xfId="4833"/>
    <cellStyle name="Commentaire 2 3 3 5 8 2" xfId="4834"/>
    <cellStyle name="Commentaire 2 3 3 5 8 3" xfId="4835"/>
    <cellStyle name="Commentaire 2 3 3 5 9" xfId="4836"/>
    <cellStyle name="Commentaire 2 3 3 6" xfId="4837"/>
    <cellStyle name="Commentaire 2 3 3 6 10" xfId="4838"/>
    <cellStyle name="Commentaire 2 3 3 6 2" xfId="4839"/>
    <cellStyle name="Commentaire 2 3 3 6 2 2" xfId="4840"/>
    <cellStyle name="Commentaire 2 3 3 6 2 2 2" xfId="4841"/>
    <cellStyle name="Commentaire 2 3 3 6 2 2 3" xfId="4842"/>
    <cellStyle name="Commentaire 2 3 3 6 2 3" xfId="4843"/>
    <cellStyle name="Commentaire 2 3 3 6 2 4" xfId="4844"/>
    <cellStyle name="Commentaire 2 3 3 6 3" xfId="4845"/>
    <cellStyle name="Commentaire 2 3 3 6 3 2" xfId="4846"/>
    <cellStyle name="Commentaire 2 3 3 6 3 2 2" xfId="4847"/>
    <cellStyle name="Commentaire 2 3 3 6 3 2 3" xfId="4848"/>
    <cellStyle name="Commentaire 2 3 3 6 3 3" xfId="4849"/>
    <cellStyle name="Commentaire 2 3 3 6 3 4" xfId="4850"/>
    <cellStyle name="Commentaire 2 3 3 6 4" xfId="4851"/>
    <cellStyle name="Commentaire 2 3 3 6 4 2" xfId="4852"/>
    <cellStyle name="Commentaire 2 3 3 6 4 2 2" xfId="4853"/>
    <cellStyle name="Commentaire 2 3 3 6 4 2 3" xfId="4854"/>
    <cellStyle name="Commentaire 2 3 3 6 4 3" xfId="4855"/>
    <cellStyle name="Commentaire 2 3 3 6 4 4" xfId="4856"/>
    <cellStyle name="Commentaire 2 3 3 6 5" xfId="4857"/>
    <cellStyle name="Commentaire 2 3 3 6 5 2" xfId="4858"/>
    <cellStyle name="Commentaire 2 3 3 6 5 2 2" xfId="4859"/>
    <cellStyle name="Commentaire 2 3 3 6 5 2 3" xfId="4860"/>
    <cellStyle name="Commentaire 2 3 3 6 5 3" xfId="4861"/>
    <cellStyle name="Commentaire 2 3 3 6 5 4" xfId="4862"/>
    <cellStyle name="Commentaire 2 3 3 6 6" xfId="4863"/>
    <cellStyle name="Commentaire 2 3 3 6 6 2" xfId="4864"/>
    <cellStyle name="Commentaire 2 3 3 6 6 2 2" xfId="4865"/>
    <cellStyle name="Commentaire 2 3 3 6 6 2 3" xfId="4866"/>
    <cellStyle name="Commentaire 2 3 3 6 6 3" xfId="4867"/>
    <cellStyle name="Commentaire 2 3 3 6 6 4" xfId="4868"/>
    <cellStyle name="Commentaire 2 3 3 6 7" xfId="4869"/>
    <cellStyle name="Commentaire 2 3 3 6 7 2" xfId="4870"/>
    <cellStyle name="Commentaire 2 3 3 6 7 2 2" xfId="4871"/>
    <cellStyle name="Commentaire 2 3 3 6 7 2 3" xfId="4872"/>
    <cellStyle name="Commentaire 2 3 3 6 7 3" xfId="4873"/>
    <cellStyle name="Commentaire 2 3 3 6 7 4" xfId="4874"/>
    <cellStyle name="Commentaire 2 3 3 6 8" xfId="4875"/>
    <cellStyle name="Commentaire 2 3 3 6 8 2" xfId="4876"/>
    <cellStyle name="Commentaire 2 3 3 6 8 3" xfId="4877"/>
    <cellStyle name="Commentaire 2 3 3 6 9" xfId="4878"/>
    <cellStyle name="Commentaire 2 3 3 7" xfId="4879"/>
    <cellStyle name="Commentaire 2 3 3 7 10" xfId="4880"/>
    <cellStyle name="Commentaire 2 3 3 7 2" xfId="4881"/>
    <cellStyle name="Commentaire 2 3 3 7 2 2" xfId="4882"/>
    <cellStyle name="Commentaire 2 3 3 7 2 2 2" xfId="4883"/>
    <cellStyle name="Commentaire 2 3 3 7 2 2 3" xfId="4884"/>
    <cellStyle name="Commentaire 2 3 3 7 2 3" xfId="4885"/>
    <cellStyle name="Commentaire 2 3 3 7 2 4" xfId="4886"/>
    <cellStyle name="Commentaire 2 3 3 7 3" xfId="4887"/>
    <cellStyle name="Commentaire 2 3 3 7 3 2" xfId="4888"/>
    <cellStyle name="Commentaire 2 3 3 7 3 2 2" xfId="4889"/>
    <cellStyle name="Commentaire 2 3 3 7 3 2 3" xfId="4890"/>
    <cellStyle name="Commentaire 2 3 3 7 3 3" xfId="4891"/>
    <cellStyle name="Commentaire 2 3 3 7 3 4" xfId="4892"/>
    <cellStyle name="Commentaire 2 3 3 7 4" xfId="4893"/>
    <cellStyle name="Commentaire 2 3 3 7 4 2" xfId="4894"/>
    <cellStyle name="Commentaire 2 3 3 7 4 2 2" xfId="4895"/>
    <cellStyle name="Commentaire 2 3 3 7 4 2 3" xfId="4896"/>
    <cellStyle name="Commentaire 2 3 3 7 4 3" xfId="4897"/>
    <cellStyle name="Commentaire 2 3 3 7 4 4" xfId="4898"/>
    <cellStyle name="Commentaire 2 3 3 7 5" xfId="4899"/>
    <cellStyle name="Commentaire 2 3 3 7 5 2" xfId="4900"/>
    <cellStyle name="Commentaire 2 3 3 7 5 2 2" xfId="4901"/>
    <cellStyle name="Commentaire 2 3 3 7 5 2 3" xfId="4902"/>
    <cellStyle name="Commentaire 2 3 3 7 5 3" xfId="4903"/>
    <cellStyle name="Commentaire 2 3 3 7 5 4" xfId="4904"/>
    <cellStyle name="Commentaire 2 3 3 7 6" xfId="4905"/>
    <cellStyle name="Commentaire 2 3 3 7 6 2" xfId="4906"/>
    <cellStyle name="Commentaire 2 3 3 7 6 2 2" xfId="4907"/>
    <cellStyle name="Commentaire 2 3 3 7 6 2 3" xfId="4908"/>
    <cellStyle name="Commentaire 2 3 3 7 6 3" xfId="4909"/>
    <cellStyle name="Commentaire 2 3 3 7 6 4" xfId="4910"/>
    <cellStyle name="Commentaire 2 3 3 7 7" xfId="4911"/>
    <cellStyle name="Commentaire 2 3 3 7 7 2" xfId="4912"/>
    <cellStyle name="Commentaire 2 3 3 7 7 2 2" xfId="4913"/>
    <cellStyle name="Commentaire 2 3 3 7 7 2 3" xfId="4914"/>
    <cellStyle name="Commentaire 2 3 3 7 7 3" xfId="4915"/>
    <cellStyle name="Commentaire 2 3 3 7 7 4" xfId="4916"/>
    <cellStyle name="Commentaire 2 3 3 7 8" xfId="4917"/>
    <cellStyle name="Commentaire 2 3 3 7 8 2" xfId="4918"/>
    <cellStyle name="Commentaire 2 3 3 7 8 3" xfId="4919"/>
    <cellStyle name="Commentaire 2 3 3 7 9" xfId="4920"/>
    <cellStyle name="Commentaire 2 3 3 8" xfId="4921"/>
    <cellStyle name="Commentaire 2 3 3 8 10" xfId="4922"/>
    <cellStyle name="Commentaire 2 3 3 8 2" xfId="4923"/>
    <cellStyle name="Commentaire 2 3 3 8 2 2" xfId="4924"/>
    <cellStyle name="Commentaire 2 3 3 8 2 2 2" xfId="4925"/>
    <cellStyle name="Commentaire 2 3 3 8 2 2 3" xfId="4926"/>
    <cellStyle name="Commentaire 2 3 3 8 2 3" xfId="4927"/>
    <cellStyle name="Commentaire 2 3 3 8 2 4" xfId="4928"/>
    <cellStyle name="Commentaire 2 3 3 8 3" xfId="4929"/>
    <cellStyle name="Commentaire 2 3 3 8 3 2" xfId="4930"/>
    <cellStyle name="Commentaire 2 3 3 8 3 2 2" xfId="4931"/>
    <cellStyle name="Commentaire 2 3 3 8 3 2 3" xfId="4932"/>
    <cellStyle name="Commentaire 2 3 3 8 3 3" xfId="4933"/>
    <cellStyle name="Commentaire 2 3 3 8 3 4" xfId="4934"/>
    <cellStyle name="Commentaire 2 3 3 8 4" xfId="4935"/>
    <cellStyle name="Commentaire 2 3 3 8 4 2" xfId="4936"/>
    <cellStyle name="Commentaire 2 3 3 8 4 2 2" xfId="4937"/>
    <cellStyle name="Commentaire 2 3 3 8 4 2 3" xfId="4938"/>
    <cellStyle name="Commentaire 2 3 3 8 4 3" xfId="4939"/>
    <cellStyle name="Commentaire 2 3 3 8 4 4" xfId="4940"/>
    <cellStyle name="Commentaire 2 3 3 8 5" xfId="4941"/>
    <cellStyle name="Commentaire 2 3 3 8 5 2" xfId="4942"/>
    <cellStyle name="Commentaire 2 3 3 8 5 2 2" xfId="4943"/>
    <cellStyle name="Commentaire 2 3 3 8 5 2 3" xfId="4944"/>
    <cellStyle name="Commentaire 2 3 3 8 5 3" xfId="4945"/>
    <cellStyle name="Commentaire 2 3 3 8 5 4" xfId="4946"/>
    <cellStyle name="Commentaire 2 3 3 8 6" xfId="4947"/>
    <cellStyle name="Commentaire 2 3 3 8 6 2" xfId="4948"/>
    <cellStyle name="Commentaire 2 3 3 8 6 2 2" xfId="4949"/>
    <cellStyle name="Commentaire 2 3 3 8 6 2 3" xfId="4950"/>
    <cellStyle name="Commentaire 2 3 3 8 6 3" xfId="4951"/>
    <cellStyle name="Commentaire 2 3 3 8 6 4" xfId="4952"/>
    <cellStyle name="Commentaire 2 3 3 8 7" xfId="4953"/>
    <cellStyle name="Commentaire 2 3 3 8 7 2" xfId="4954"/>
    <cellStyle name="Commentaire 2 3 3 8 7 2 2" xfId="4955"/>
    <cellStyle name="Commentaire 2 3 3 8 7 2 3" xfId="4956"/>
    <cellStyle name="Commentaire 2 3 3 8 7 3" xfId="4957"/>
    <cellStyle name="Commentaire 2 3 3 8 7 4" xfId="4958"/>
    <cellStyle name="Commentaire 2 3 3 8 8" xfId="4959"/>
    <cellStyle name="Commentaire 2 3 3 8 8 2" xfId="4960"/>
    <cellStyle name="Commentaire 2 3 3 8 8 3" xfId="4961"/>
    <cellStyle name="Commentaire 2 3 3 8 9" xfId="4962"/>
    <cellStyle name="Commentaire 2 3 3 9" xfId="4963"/>
    <cellStyle name="Commentaire 2 3 3 9 10" xfId="4964"/>
    <cellStyle name="Commentaire 2 3 3 9 2" xfId="4965"/>
    <cellStyle name="Commentaire 2 3 3 9 2 2" xfId="4966"/>
    <cellStyle name="Commentaire 2 3 3 9 2 2 2" xfId="4967"/>
    <cellStyle name="Commentaire 2 3 3 9 2 2 3" xfId="4968"/>
    <cellStyle name="Commentaire 2 3 3 9 2 3" xfId="4969"/>
    <cellStyle name="Commentaire 2 3 3 9 2 4" xfId="4970"/>
    <cellStyle name="Commentaire 2 3 3 9 3" xfId="4971"/>
    <cellStyle name="Commentaire 2 3 3 9 3 2" xfId="4972"/>
    <cellStyle name="Commentaire 2 3 3 9 3 2 2" xfId="4973"/>
    <cellStyle name="Commentaire 2 3 3 9 3 2 3" xfId="4974"/>
    <cellStyle name="Commentaire 2 3 3 9 3 3" xfId="4975"/>
    <cellStyle name="Commentaire 2 3 3 9 3 4" xfId="4976"/>
    <cellStyle name="Commentaire 2 3 3 9 4" xfId="4977"/>
    <cellStyle name="Commentaire 2 3 3 9 4 2" xfId="4978"/>
    <cellStyle name="Commentaire 2 3 3 9 4 2 2" xfId="4979"/>
    <cellStyle name="Commentaire 2 3 3 9 4 2 3" xfId="4980"/>
    <cellStyle name="Commentaire 2 3 3 9 4 3" xfId="4981"/>
    <cellStyle name="Commentaire 2 3 3 9 4 4" xfId="4982"/>
    <cellStyle name="Commentaire 2 3 3 9 5" xfId="4983"/>
    <cellStyle name="Commentaire 2 3 3 9 5 2" xfId="4984"/>
    <cellStyle name="Commentaire 2 3 3 9 5 2 2" xfId="4985"/>
    <cellStyle name="Commentaire 2 3 3 9 5 2 3" xfId="4986"/>
    <cellStyle name="Commentaire 2 3 3 9 5 3" xfId="4987"/>
    <cellStyle name="Commentaire 2 3 3 9 5 4" xfId="4988"/>
    <cellStyle name="Commentaire 2 3 3 9 6" xfId="4989"/>
    <cellStyle name="Commentaire 2 3 3 9 6 2" xfId="4990"/>
    <cellStyle name="Commentaire 2 3 3 9 6 2 2" xfId="4991"/>
    <cellStyle name="Commentaire 2 3 3 9 6 2 3" xfId="4992"/>
    <cellStyle name="Commentaire 2 3 3 9 6 3" xfId="4993"/>
    <cellStyle name="Commentaire 2 3 3 9 6 4" xfId="4994"/>
    <cellStyle name="Commentaire 2 3 3 9 7" xfId="4995"/>
    <cellStyle name="Commentaire 2 3 3 9 7 2" xfId="4996"/>
    <cellStyle name="Commentaire 2 3 3 9 7 2 2" xfId="4997"/>
    <cellStyle name="Commentaire 2 3 3 9 7 2 3" xfId="4998"/>
    <cellStyle name="Commentaire 2 3 3 9 7 3" xfId="4999"/>
    <cellStyle name="Commentaire 2 3 3 9 7 4" xfId="5000"/>
    <cellStyle name="Commentaire 2 3 3 9 8" xfId="5001"/>
    <cellStyle name="Commentaire 2 3 3 9 8 2" xfId="5002"/>
    <cellStyle name="Commentaire 2 3 3 9 8 3" xfId="5003"/>
    <cellStyle name="Commentaire 2 3 3 9 9" xfId="5004"/>
    <cellStyle name="Commentaire 2 3 4" xfId="5005"/>
    <cellStyle name="Commentaire 2 3 4 10" xfId="5006"/>
    <cellStyle name="Commentaire 2 3 4 2" xfId="5007"/>
    <cellStyle name="Commentaire 2 3 4 2 2" xfId="5008"/>
    <cellStyle name="Commentaire 2 3 4 2 2 2" xfId="5009"/>
    <cellStyle name="Commentaire 2 3 4 2 2 3" xfId="5010"/>
    <cellStyle name="Commentaire 2 3 4 2 3" xfId="5011"/>
    <cellStyle name="Commentaire 2 3 4 2 4" xfId="5012"/>
    <cellStyle name="Commentaire 2 3 4 3" xfId="5013"/>
    <cellStyle name="Commentaire 2 3 4 3 2" xfId="5014"/>
    <cellStyle name="Commentaire 2 3 4 3 2 2" xfId="5015"/>
    <cellStyle name="Commentaire 2 3 4 3 2 3" xfId="5016"/>
    <cellStyle name="Commentaire 2 3 4 3 3" xfId="5017"/>
    <cellStyle name="Commentaire 2 3 4 3 4" xfId="5018"/>
    <cellStyle name="Commentaire 2 3 4 4" xfId="5019"/>
    <cellStyle name="Commentaire 2 3 4 4 2" xfId="5020"/>
    <cellStyle name="Commentaire 2 3 4 4 2 2" xfId="5021"/>
    <cellStyle name="Commentaire 2 3 4 4 2 3" xfId="5022"/>
    <cellStyle name="Commentaire 2 3 4 4 3" xfId="5023"/>
    <cellStyle name="Commentaire 2 3 4 4 4" xfId="5024"/>
    <cellStyle name="Commentaire 2 3 4 5" xfId="5025"/>
    <cellStyle name="Commentaire 2 3 4 5 2" xfId="5026"/>
    <cellStyle name="Commentaire 2 3 4 5 2 2" xfId="5027"/>
    <cellStyle name="Commentaire 2 3 4 5 2 3" xfId="5028"/>
    <cellStyle name="Commentaire 2 3 4 5 3" xfId="5029"/>
    <cellStyle name="Commentaire 2 3 4 5 4" xfId="5030"/>
    <cellStyle name="Commentaire 2 3 4 6" xfId="5031"/>
    <cellStyle name="Commentaire 2 3 4 6 2" xfId="5032"/>
    <cellStyle name="Commentaire 2 3 4 6 2 2" xfId="5033"/>
    <cellStyle name="Commentaire 2 3 4 6 2 3" xfId="5034"/>
    <cellStyle name="Commentaire 2 3 4 6 3" xfId="5035"/>
    <cellStyle name="Commentaire 2 3 4 6 4" xfId="5036"/>
    <cellStyle name="Commentaire 2 3 4 7" xfId="5037"/>
    <cellStyle name="Commentaire 2 3 4 7 2" xfId="5038"/>
    <cellStyle name="Commentaire 2 3 4 7 2 2" xfId="5039"/>
    <cellStyle name="Commentaire 2 3 4 7 2 3" xfId="5040"/>
    <cellStyle name="Commentaire 2 3 4 7 3" xfId="5041"/>
    <cellStyle name="Commentaire 2 3 4 7 4" xfId="5042"/>
    <cellStyle name="Commentaire 2 3 4 8" xfId="5043"/>
    <cellStyle name="Commentaire 2 3 4 8 2" xfId="5044"/>
    <cellStyle name="Commentaire 2 3 4 8 3" xfId="5045"/>
    <cellStyle name="Commentaire 2 3 4 9" xfId="5046"/>
    <cellStyle name="Commentaire 2 3 5" xfId="5047"/>
    <cellStyle name="Commentaire 2 3 5 10" xfId="5048"/>
    <cellStyle name="Commentaire 2 3 5 2" xfId="5049"/>
    <cellStyle name="Commentaire 2 3 5 2 2" xfId="5050"/>
    <cellStyle name="Commentaire 2 3 5 2 2 2" xfId="5051"/>
    <cellStyle name="Commentaire 2 3 5 2 2 3" xfId="5052"/>
    <cellStyle name="Commentaire 2 3 5 2 3" xfId="5053"/>
    <cellStyle name="Commentaire 2 3 5 2 4" xfId="5054"/>
    <cellStyle name="Commentaire 2 3 5 3" xfId="5055"/>
    <cellStyle name="Commentaire 2 3 5 3 2" xfId="5056"/>
    <cellStyle name="Commentaire 2 3 5 3 2 2" xfId="5057"/>
    <cellStyle name="Commentaire 2 3 5 3 2 3" xfId="5058"/>
    <cellStyle name="Commentaire 2 3 5 3 3" xfId="5059"/>
    <cellStyle name="Commentaire 2 3 5 3 4" xfId="5060"/>
    <cellStyle name="Commentaire 2 3 5 4" xfId="5061"/>
    <cellStyle name="Commentaire 2 3 5 4 2" xfId="5062"/>
    <cellStyle name="Commentaire 2 3 5 4 2 2" xfId="5063"/>
    <cellStyle name="Commentaire 2 3 5 4 2 3" xfId="5064"/>
    <cellStyle name="Commentaire 2 3 5 4 3" xfId="5065"/>
    <cellStyle name="Commentaire 2 3 5 4 4" xfId="5066"/>
    <cellStyle name="Commentaire 2 3 5 5" xfId="5067"/>
    <cellStyle name="Commentaire 2 3 5 5 2" xfId="5068"/>
    <cellStyle name="Commentaire 2 3 5 5 2 2" xfId="5069"/>
    <cellStyle name="Commentaire 2 3 5 5 2 3" xfId="5070"/>
    <cellStyle name="Commentaire 2 3 5 5 3" xfId="5071"/>
    <cellStyle name="Commentaire 2 3 5 5 4" xfId="5072"/>
    <cellStyle name="Commentaire 2 3 5 6" xfId="5073"/>
    <cellStyle name="Commentaire 2 3 5 6 2" xfId="5074"/>
    <cellStyle name="Commentaire 2 3 5 6 2 2" xfId="5075"/>
    <cellStyle name="Commentaire 2 3 5 6 2 3" xfId="5076"/>
    <cellStyle name="Commentaire 2 3 5 6 3" xfId="5077"/>
    <cellStyle name="Commentaire 2 3 5 6 4" xfId="5078"/>
    <cellStyle name="Commentaire 2 3 5 7" xfId="5079"/>
    <cellStyle name="Commentaire 2 3 5 7 2" xfId="5080"/>
    <cellStyle name="Commentaire 2 3 5 7 2 2" xfId="5081"/>
    <cellStyle name="Commentaire 2 3 5 7 2 3" xfId="5082"/>
    <cellStyle name="Commentaire 2 3 5 7 3" xfId="5083"/>
    <cellStyle name="Commentaire 2 3 5 7 4" xfId="5084"/>
    <cellStyle name="Commentaire 2 3 5 8" xfId="5085"/>
    <cellStyle name="Commentaire 2 3 5 8 2" xfId="5086"/>
    <cellStyle name="Commentaire 2 3 5 8 3" xfId="5087"/>
    <cellStyle name="Commentaire 2 3 5 9" xfId="5088"/>
    <cellStyle name="Commentaire 2 3 6" xfId="5089"/>
    <cellStyle name="Commentaire 2 3 6 10" xfId="5090"/>
    <cellStyle name="Commentaire 2 3 6 2" xfId="5091"/>
    <cellStyle name="Commentaire 2 3 6 2 2" xfId="5092"/>
    <cellStyle name="Commentaire 2 3 6 2 2 2" xfId="5093"/>
    <cellStyle name="Commentaire 2 3 6 2 2 3" xfId="5094"/>
    <cellStyle name="Commentaire 2 3 6 2 3" xfId="5095"/>
    <cellStyle name="Commentaire 2 3 6 2 4" xfId="5096"/>
    <cellStyle name="Commentaire 2 3 6 3" xfId="5097"/>
    <cellStyle name="Commentaire 2 3 6 3 2" xfId="5098"/>
    <cellStyle name="Commentaire 2 3 6 3 2 2" xfId="5099"/>
    <cellStyle name="Commentaire 2 3 6 3 2 3" xfId="5100"/>
    <cellStyle name="Commentaire 2 3 6 3 3" xfId="5101"/>
    <cellStyle name="Commentaire 2 3 6 3 4" xfId="5102"/>
    <cellStyle name="Commentaire 2 3 6 4" xfId="5103"/>
    <cellStyle name="Commentaire 2 3 6 4 2" xfId="5104"/>
    <cellStyle name="Commentaire 2 3 6 4 2 2" xfId="5105"/>
    <cellStyle name="Commentaire 2 3 6 4 2 3" xfId="5106"/>
    <cellStyle name="Commentaire 2 3 6 4 3" xfId="5107"/>
    <cellStyle name="Commentaire 2 3 6 4 4" xfId="5108"/>
    <cellStyle name="Commentaire 2 3 6 5" xfId="5109"/>
    <cellStyle name="Commentaire 2 3 6 5 2" xfId="5110"/>
    <cellStyle name="Commentaire 2 3 6 5 2 2" xfId="5111"/>
    <cellStyle name="Commentaire 2 3 6 5 2 3" xfId="5112"/>
    <cellStyle name="Commentaire 2 3 6 5 3" xfId="5113"/>
    <cellStyle name="Commentaire 2 3 6 5 4" xfId="5114"/>
    <cellStyle name="Commentaire 2 3 6 6" xfId="5115"/>
    <cellStyle name="Commentaire 2 3 6 6 2" xfId="5116"/>
    <cellStyle name="Commentaire 2 3 6 6 2 2" xfId="5117"/>
    <cellStyle name="Commentaire 2 3 6 6 2 3" xfId="5118"/>
    <cellStyle name="Commentaire 2 3 6 6 3" xfId="5119"/>
    <cellStyle name="Commentaire 2 3 6 6 4" xfId="5120"/>
    <cellStyle name="Commentaire 2 3 6 7" xfId="5121"/>
    <cellStyle name="Commentaire 2 3 6 7 2" xfId="5122"/>
    <cellStyle name="Commentaire 2 3 6 7 2 2" xfId="5123"/>
    <cellStyle name="Commentaire 2 3 6 7 2 3" xfId="5124"/>
    <cellStyle name="Commentaire 2 3 6 7 3" xfId="5125"/>
    <cellStyle name="Commentaire 2 3 6 7 4" xfId="5126"/>
    <cellStyle name="Commentaire 2 3 6 8" xfId="5127"/>
    <cellStyle name="Commentaire 2 3 6 8 2" xfId="5128"/>
    <cellStyle name="Commentaire 2 3 6 8 3" xfId="5129"/>
    <cellStyle name="Commentaire 2 3 6 9" xfId="5130"/>
    <cellStyle name="Commentaire 2 3 7" xfId="5131"/>
    <cellStyle name="Commentaire 2 3 7 10" xfId="5132"/>
    <cellStyle name="Commentaire 2 3 7 2" xfId="5133"/>
    <cellStyle name="Commentaire 2 3 7 2 2" xfId="5134"/>
    <cellStyle name="Commentaire 2 3 7 2 2 2" xfId="5135"/>
    <cellStyle name="Commentaire 2 3 7 2 2 3" xfId="5136"/>
    <cellStyle name="Commentaire 2 3 7 2 3" xfId="5137"/>
    <cellStyle name="Commentaire 2 3 7 2 4" xfId="5138"/>
    <cellStyle name="Commentaire 2 3 7 3" xfId="5139"/>
    <cellStyle name="Commentaire 2 3 7 3 2" xfId="5140"/>
    <cellStyle name="Commentaire 2 3 7 3 2 2" xfId="5141"/>
    <cellStyle name="Commentaire 2 3 7 3 2 3" xfId="5142"/>
    <cellStyle name="Commentaire 2 3 7 3 3" xfId="5143"/>
    <cellStyle name="Commentaire 2 3 7 3 4" xfId="5144"/>
    <cellStyle name="Commentaire 2 3 7 4" xfId="5145"/>
    <cellStyle name="Commentaire 2 3 7 4 2" xfId="5146"/>
    <cellStyle name="Commentaire 2 3 7 4 2 2" xfId="5147"/>
    <cellStyle name="Commentaire 2 3 7 4 2 3" xfId="5148"/>
    <cellStyle name="Commentaire 2 3 7 4 3" xfId="5149"/>
    <cellStyle name="Commentaire 2 3 7 4 4" xfId="5150"/>
    <cellStyle name="Commentaire 2 3 7 5" xfId="5151"/>
    <cellStyle name="Commentaire 2 3 7 5 2" xfId="5152"/>
    <cellStyle name="Commentaire 2 3 7 5 2 2" xfId="5153"/>
    <cellStyle name="Commentaire 2 3 7 5 2 3" xfId="5154"/>
    <cellStyle name="Commentaire 2 3 7 5 3" xfId="5155"/>
    <cellStyle name="Commentaire 2 3 7 5 4" xfId="5156"/>
    <cellStyle name="Commentaire 2 3 7 6" xfId="5157"/>
    <cellStyle name="Commentaire 2 3 7 6 2" xfId="5158"/>
    <cellStyle name="Commentaire 2 3 7 6 2 2" xfId="5159"/>
    <cellStyle name="Commentaire 2 3 7 6 2 3" xfId="5160"/>
    <cellStyle name="Commentaire 2 3 7 6 3" xfId="5161"/>
    <cellStyle name="Commentaire 2 3 7 6 4" xfId="5162"/>
    <cellStyle name="Commentaire 2 3 7 7" xfId="5163"/>
    <cellStyle name="Commentaire 2 3 7 7 2" xfId="5164"/>
    <cellStyle name="Commentaire 2 3 7 7 2 2" xfId="5165"/>
    <cellStyle name="Commentaire 2 3 7 7 2 3" xfId="5166"/>
    <cellStyle name="Commentaire 2 3 7 7 3" xfId="5167"/>
    <cellStyle name="Commentaire 2 3 7 7 4" xfId="5168"/>
    <cellStyle name="Commentaire 2 3 7 8" xfId="5169"/>
    <cellStyle name="Commentaire 2 3 7 8 2" xfId="5170"/>
    <cellStyle name="Commentaire 2 3 7 8 3" xfId="5171"/>
    <cellStyle name="Commentaire 2 3 7 9" xfId="5172"/>
    <cellStyle name="Commentaire 2 3 8" xfId="5173"/>
    <cellStyle name="Commentaire 2 3 8 10" xfId="5174"/>
    <cellStyle name="Commentaire 2 3 8 2" xfId="5175"/>
    <cellStyle name="Commentaire 2 3 8 2 2" xfId="5176"/>
    <cellStyle name="Commentaire 2 3 8 2 2 2" xfId="5177"/>
    <cellStyle name="Commentaire 2 3 8 2 2 3" xfId="5178"/>
    <cellStyle name="Commentaire 2 3 8 2 3" xfId="5179"/>
    <cellStyle name="Commentaire 2 3 8 2 4" xfId="5180"/>
    <cellStyle name="Commentaire 2 3 8 3" xfId="5181"/>
    <cellStyle name="Commentaire 2 3 8 3 2" xfId="5182"/>
    <cellStyle name="Commentaire 2 3 8 3 2 2" xfId="5183"/>
    <cellStyle name="Commentaire 2 3 8 3 2 3" xfId="5184"/>
    <cellStyle name="Commentaire 2 3 8 3 3" xfId="5185"/>
    <cellStyle name="Commentaire 2 3 8 3 4" xfId="5186"/>
    <cellStyle name="Commentaire 2 3 8 4" xfId="5187"/>
    <cellStyle name="Commentaire 2 3 8 4 2" xfId="5188"/>
    <cellStyle name="Commentaire 2 3 8 4 2 2" xfId="5189"/>
    <cellStyle name="Commentaire 2 3 8 4 2 3" xfId="5190"/>
    <cellStyle name="Commentaire 2 3 8 4 3" xfId="5191"/>
    <cellStyle name="Commentaire 2 3 8 4 4" xfId="5192"/>
    <cellStyle name="Commentaire 2 3 8 5" xfId="5193"/>
    <cellStyle name="Commentaire 2 3 8 5 2" xfId="5194"/>
    <cellStyle name="Commentaire 2 3 8 5 2 2" xfId="5195"/>
    <cellStyle name="Commentaire 2 3 8 5 2 3" xfId="5196"/>
    <cellStyle name="Commentaire 2 3 8 5 3" xfId="5197"/>
    <cellStyle name="Commentaire 2 3 8 5 4" xfId="5198"/>
    <cellStyle name="Commentaire 2 3 8 6" xfId="5199"/>
    <cellStyle name="Commentaire 2 3 8 6 2" xfId="5200"/>
    <cellStyle name="Commentaire 2 3 8 6 2 2" xfId="5201"/>
    <cellStyle name="Commentaire 2 3 8 6 2 3" xfId="5202"/>
    <cellStyle name="Commentaire 2 3 8 6 3" xfId="5203"/>
    <cellStyle name="Commentaire 2 3 8 6 4" xfId="5204"/>
    <cellStyle name="Commentaire 2 3 8 7" xfId="5205"/>
    <cellStyle name="Commentaire 2 3 8 7 2" xfId="5206"/>
    <cellStyle name="Commentaire 2 3 8 7 2 2" xfId="5207"/>
    <cellStyle name="Commentaire 2 3 8 7 2 3" xfId="5208"/>
    <cellStyle name="Commentaire 2 3 8 7 3" xfId="5209"/>
    <cellStyle name="Commentaire 2 3 8 7 4" xfId="5210"/>
    <cellStyle name="Commentaire 2 3 8 8" xfId="5211"/>
    <cellStyle name="Commentaire 2 3 8 8 2" xfId="5212"/>
    <cellStyle name="Commentaire 2 3 8 8 3" xfId="5213"/>
    <cellStyle name="Commentaire 2 3 8 9" xfId="5214"/>
    <cellStyle name="Commentaire 2 3 9" xfId="5215"/>
    <cellStyle name="Commentaire 2 3 9 10" xfId="5216"/>
    <cellStyle name="Commentaire 2 3 9 2" xfId="5217"/>
    <cellStyle name="Commentaire 2 3 9 2 2" xfId="5218"/>
    <cellStyle name="Commentaire 2 3 9 2 2 2" xfId="5219"/>
    <cellStyle name="Commentaire 2 3 9 2 2 3" xfId="5220"/>
    <cellStyle name="Commentaire 2 3 9 2 3" xfId="5221"/>
    <cellStyle name="Commentaire 2 3 9 2 4" xfId="5222"/>
    <cellStyle name="Commentaire 2 3 9 3" xfId="5223"/>
    <cellStyle name="Commentaire 2 3 9 3 2" xfId="5224"/>
    <cellStyle name="Commentaire 2 3 9 3 2 2" xfId="5225"/>
    <cellStyle name="Commentaire 2 3 9 3 2 3" xfId="5226"/>
    <cellStyle name="Commentaire 2 3 9 3 3" xfId="5227"/>
    <cellStyle name="Commentaire 2 3 9 3 4" xfId="5228"/>
    <cellStyle name="Commentaire 2 3 9 4" xfId="5229"/>
    <cellStyle name="Commentaire 2 3 9 4 2" xfId="5230"/>
    <cellStyle name="Commentaire 2 3 9 4 2 2" xfId="5231"/>
    <cellStyle name="Commentaire 2 3 9 4 2 3" xfId="5232"/>
    <cellStyle name="Commentaire 2 3 9 4 3" xfId="5233"/>
    <cellStyle name="Commentaire 2 3 9 4 4" xfId="5234"/>
    <cellStyle name="Commentaire 2 3 9 5" xfId="5235"/>
    <cellStyle name="Commentaire 2 3 9 5 2" xfId="5236"/>
    <cellStyle name="Commentaire 2 3 9 5 2 2" xfId="5237"/>
    <cellStyle name="Commentaire 2 3 9 5 2 3" xfId="5238"/>
    <cellStyle name="Commentaire 2 3 9 5 3" xfId="5239"/>
    <cellStyle name="Commentaire 2 3 9 5 4" xfId="5240"/>
    <cellStyle name="Commentaire 2 3 9 6" xfId="5241"/>
    <cellStyle name="Commentaire 2 3 9 6 2" xfId="5242"/>
    <cellStyle name="Commentaire 2 3 9 6 2 2" xfId="5243"/>
    <cellStyle name="Commentaire 2 3 9 6 2 3" xfId="5244"/>
    <cellStyle name="Commentaire 2 3 9 6 3" xfId="5245"/>
    <cellStyle name="Commentaire 2 3 9 6 4" xfId="5246"/>
    <cellStyle name="Commentaire 2 3 9 7" xfId="5247"/>
    <cellStyle name="Commentaire 2 3 9 7 2" xfId="5248"/>
    <cellStyle name="Commentaire 2 3 9 7 2 2" xfId="5249"/>
    <cellStyle name="Commentaire 2 3 9 7 2 3" xfId="5250"/>
    <cellStyle name="Commentaire 2 3 9 7 3" xfId="5251"/>
    <cellStyle name="Commentaire 2 3 9 7 4" xfId="5252"/>
    <cellStyle name="Commentaire 2 3 9 8" xfId="5253"/>
    <cellStyle name="Commentaire 2 3 9 8 2" xfId="5254"/>
    <cellStyle name="Commentaire 2 3 9 8 3" xfId="5255"/>
    <cellStyle name="Commentaire 2 3 9 9" xfId="5256"/>
    <cellStyle name="Commentaire 2 30" xfId="5257"/>
    <cellStyle name="Commentaire 2 31" xfId="5258"/>
    <cellStyle name="Commentaire 2 32" xfId="5259"/>
    <cellStyle name="Commentaire 2 33" xfId="5260"/>
    <cellStyle name="Commentaire 2 34" xfId="5261"/>
    <cellStyle name="Commentaire 2 35" xfId="5262"/>
    <cellStyle name="Commentaire 2 36" xfId="5263"/>
    <cellStyle name="Commentaire 2 37" xfId="5264"/>
    <cellStyle name="Commentaire 2 38" xfId="5265"/>
    <cellStyle name="Commentaire 2 39" xfId="5266"/>
    <cellStyle name="Commentaire 2 4" xfId="5267"/>
    <cellStyle name="Commentaire 2 4 10" xfId="5268"/>
    <cellStyle name="Commentaire 2 4 10 10" xfId="5269"/>
    <cellStyle name="Commentaire 2 4 10 2" xfId="5270"/>
    <cellStyle name="Commentaire 2 4 10 2 2" xfId="5271"/>
    <cellStyle name="Commentaire 2 4 10 2 2 2" xfId="5272"/>
    <cellStyle name="Commentaire 2 4 10 2 2 3" xfId="5273"/>
    <cellStyle name="Commentaire 2 4 10 2 3" xfId="5274"/>
    <cellStyle name="Commentaire 2 4 10 2 4" xfId="5275"/>
    <cellStyle name="Commentaire 2 4 10 3" xfId="5276"/>
    <cellStyle name="Commentaire 2 4 10 3 2" xfId="5277"/>
    <cellStyle name="Commentaire 2 4 10 3 2 2" xfId="5278"/>
    <cellStyle name="Commentaire 2 4 10 3 2 3" xfId="5279"/>
    <cellStyle name="Commentaire 2 4 10 3 3" xfId="5280"/>
    <cellStyle name="Commentaire 2 4 10 3 4" xfId="5281"/>
    <cellStyle name="Commentaire 2 4 10 4" xfId="5282"/>
    <cellStyle name="Commentaire 2 4 10 4 2" xfId="5283"/>
    <cellStyle name="Commentaire 2 4 10 4 2 2" xfId="5284"/>
    <cellStyle name="Commentaire 2 4 10 4 2 3" xfId="5285"/>
    <cellStyle name="Commentaire 2 4 10 4 3" xfId="5286"/>
    <cellStyle name="Commentaire 2 4 10 4 4" xfId="5287"/>
    <cellStyle name="Commentaire 2 4 10 5" xfId="5288"/>
    <cellStyle name="Commentaire 2 4 10 5 2" xfId="5289"/>
    <cellStyle name="Commentaire 2 4 10 5 2 2" xfId="5290"/>
    <cellStyle name="Commentaire 2 4 10 5 2 3" xfId="5291"/>
    <cellStyle name="Commentaire 2 4 10 5 3" xfId="5292"/>
    <cellStyle name="Commentaire 2 4 10 5 4" xfId="5293"/>
    <cellStyle name="Commentaire 2 4 10 6" xfId="5294"/>
    <cellStyle name="Commentaire 2 4 10 6 2" xfId="5295"/>
    <cellStyle name="Commentaire 2 4 10 6 2 2" xfId="5296"/>
    <cellStyle name="Commentaire 2 4 10 6 2 3" xfId="5297"/>
    <cellStyle name="Commentaire 2 4 10 6 3" xfId="5298"/>
    <cellStyle name="Commentaire 2 4 10 6 4" xfId="5299"/>
    <cellStyle name="Commentaire 2 4 10 7" xfId="5300"/>
    <cellStyle name="Commentaire 2 4 10 7 2" xfId="5301"/>
    <cellStyle name="Commentaire 2 4 10 7 2 2" xfId="5302"/>
    <cellStyle name="Commentaire 2 4 10 7 2 3" xfId="5303"/>
    <cellStyle name="Commentaire 2 4 10 7 3" xfId="5304"/>
    <cellStyle name="Commentaire 2 4 10 7 4" xfId="5305"/>
    <cellStyle name="Commentaire 2 4 10 8" xfId="5306"/>
    <cellStyle name="Commentaire 2 4 10 8 2" xfId="5307"/>
    <cellStyle name="Commentaire 2 4 10 8 3" xfId="5308"/>
    <cellStyle name="Commentaire 2 4 10 9" xfId="5309"/>
    <cellStyle name="Commentaire 2 4 11" xfId="5310"/>
    <cellStyle name="Commentaire 2 4 11 10" xfId="5311"/>
    <cellStyle name="Commentaire 2 4 11 2" xfId="5312"/>
    <cellStyle name="Commentaire 2 4 11 2 2" xfId="5313"/>
    <cellStyle name="Commentaire 2 4 11 2 2 2" xfId="5314"/>
    <cellStyle name="Commentaire 2 4 11 2 2 3" xfId="5315"/>
    <cellStyle name="Commentaire 2 4 11 2 3" xfId="5316"/>
    <cellStyle name="Commentaire 2 4 11 2 4" xfId="5317"/>
    <cellStyle name="Commentaire 2 4 11 3" xfId="5318"/>
    <cellStyle name="Commentaire 2 4 11 3 2" xfId="5319"/>
    <cellStyle name="Commentaire 2 4 11 3 2 2" xfId="5320"/>
    <cellStyle name="Commentaire 2 4 11 3 2 3" xfId="5321"/>
    <cellStyle name="Commentaire 2 4 11 3 3" xfId="5322"/>
    <cellStyle name="Commentaire 2 4 11 3 4" xfId="5323"/>
    <cellStyle name="Commentaire 2 4 11 4" xfId="5324"/>
    <cellStyle name="Commentaire 2 4 11 4 2" xfId="5325"/>
    <cellStyle name="Commentaire 2 4 11 4 2 2" xfId="5326"/>
    <cellStyle name="Commentaire 2 4 11 4 2 3" xfId="5327"/>
    <cellStyle name="Commentaire 2 4 11 4 3" xfId="5328"/>
    <cellStyle name="Commentaire 2 4 11 4 4" xfId="5329"/>
    <cellStyle name="Commentaire 2 4 11 5" xfId="5330"/>
    <cellStyle name="Commentaire 2 4 11 5 2" xfId="5331"/>
    <cellStyle name="Commentaire 2 4 11 5 2 2" xfId="5332"/>
    <cellStyle name="Commentaire 2 4 11 5 2 3" xfId="5333"/>
    <cellStyle name="Commentaire 2 4 11 5 3" xfId="5334"/>
    <cellStyle name="Commentaire 2 4 11 5 4" xfId="5335"/>
    <cellStyle name="Commentaire 2 4 11 6" xfId="5336"/>
    <cellStyle name="Commentaire 2 4 11 6 2" xfId="5337"/>
    <cellStyle name="Commentaire 2 4 11 6 2 2" xfId="5338"/>
    <cellStyle name="Commentaire 2 4 11 6 2 3" xfId="5339"/>
    <cellStyle name="Commentaire 2 4 11 6 3" xfId="5340"/>
    <cellStyle name="Commentaire 2 4 11 6 4" xfId="5341"/>
    <cellStyle name="Commentaire 2 4 11 7" xfId="5342"/>
    <cellStyle name="Commentaire 2 4 11 7 2" xfId="5343"/>
    <cellStyle name="Commentaire 2 4 11 7 2 2" xfId="5344"/>
    <cellStyle name="Commentaire 2 4 11 7 2 3" xfId="5345"/>
    <cellStyle name="Commentaire 2 4 11 7 3" xfId="5346"/>
    <cellStyle name="Commentaire 2 4 11 7 4" xfId="5347"/>
    <cellStyle name="Commentaire 2 4 11 8" xfId="5348"/>
    <cellStyle name="Commentaire 2 4 11 8 2" xfId="5349"/>
    <cellStyle name="Commentaire 2 4 11 8 3" xfId="5350"/>
    <cellStyle name="Commentaire 2 4 11 9" xfId="5351"/>
    <cellStyle name="Commentaire 2 4 12" xfId="5352"/>
    <cellStyle name="Commentaire 2 4 12 10" xfId="5353"/>
    <cellStyle name="Commentaire 2 4 12 2" xfId="5354"/>
    <cellStyle name="Commentaire 2 4 12 2 2" xfId="5355"/>
    <cellStyle name="Commentaire 2 4 12 2 2 2" xfId="5356"/>
    <cellStyle name="Commentaire 2 4 12 2 2 3" xfId="5357"/>
    <cellStyle name="Commentaire 2 4 12 2 3" xfId="5358"/>
    <cellStyle name="Commentaire 2 4 12 2 4" xfId="5359"/>
    <cellStyle name="Commentaire 2 4 12 3" xfId="5360"/>
    <cellStyle name="Commentaire 2 4 12 3 2" xfId="5361"/>
    <cellStyle name="Commentaire 2 4 12 3 2 2" xfId="5362"/>
    <cellStyle name="Commentaire 2 4 12 3 2 3" xfId="5363"/>
    <cellStyle name="Commentaire 2 4 12 3 3" xfId="5364"/>
    <cellStyle name="Commentaire 2 4 12 3 4" xfId="5365"/>
    <cellStyle name="Commentaire 2 4 12 4" xfId="5366"/>
    <cellStyle name="Commentaire 2 4 12 4 2" xfId="5367"/>
    <cellStyle name="Commentaire 2 4 12 4 2 2" xfId="5368"/>
    <cellStyle name="Commentaire 2 4 12 4 2 3" xfId="5369"/>
    <cellStyle name="Commentaire 2 4 12 4 3" xfId="5370"/>
    <cellStyle name="Commentaire 2 4 12 4 4" xfId="5371"/>
    <cellStyle name="Commentaire 2 4 12 5" xfId="5372"/>
    <cellStyle name="Commentaire 2 4 12 5 2" xfId="5373"/>
    <cellStyle name="Commentaire 2 4 12 5 2 2" xfId="5374"/>
    <cellStyle name="Commentaire 2 4 12 5 2 3" xfId="5375"/>
    <cellStyle name="Commentaire 2 4 12 5 3" xfId="5376"/>
    <cellStyle name="Commentaire 2 4 12 5 4" xfId="5377"/>
    <cellStyle name="Commentaire 2 4 12 6" xfId="5378"/>
    <cellStyle name="Commentaire 2 4 12 6 2" xfId="5379"/>
    <cellStyle name="Commentaire 2 4 12 6 2 2" xfId="5380"/>
    <cellStyle name="Commentaire 2 4 12 6 2 3" xfId="5381"/>
    <cellStyle name="Commentaire 2 4 12 6 3" xfId="5382"/>
    <cellStyle name="Commentaire 2 4 12 6 4" xfId="5383"/>
    <cellStyle name="Commentaire 2 4 12 7" xfId="5384"/>
    <cellStyle name="Commentaire 2 4 12 7 2" xfId="5385"/>
    <cellStyle name="Commentaire 2 4 12 7 2 2" xfId="5386"/>
    <cellStyle name="Commentaire 2 4 12 7 2 3" xfId="5387"/>
    <cellStyle name="Commentaire 2 4 12 7 3" xfId="5388"/>
    <cellStyle name="Commentaire 2 4 12 7 4" xfId="5389"/>
    <cellStyle name="Commentaire 2 4 12 8" xfId="5390"/>
    <cellStyle name="Commentaire 2 4 12 8 2" xfId="5391"/>
    <cellStyle name="Commentaire 2 4 12 8 3" xfId="5392"/>
    <cellStyle name="Commentaire 2 4 12 9" xfId="5393"/>
    <cellStyle name="Commentaire 2 4 13" xfId="5394"/>
    <cellStyle name="Commentaire 2 4 13 10" xfId="5395"/>
    <cellStyle name="Commentaire 2 4 13 2" xfId="5396"/>
    <cellStyle name="Commentaire 2 4 13 2 2" xfId="5397"/>
    <cellStyle name="Commentaire 2 4 13 2 2 2" xfId="5398"/>
    <cellStyle name="Commentaire 2 4 13 2 2 3" xfId="5399"/>
    <cellStyle name="Commentaire 2 4 13 2 3" xfId="5400"/>
    <cellStyle name="Commentaire 2 4 13 2 4" xfId="5401"/>
    <cellStyle name="Commentaire 2 4 13 3" xfId="5402"/>
    <cellStyle name="Commentaire 2 4 13 3 2" xfId="5403"/>
    <cellStyle name="Commentaire 2 4 13 3 2 2" xfId="5404"/>
    <cellStyle name="Commentaire 2 4 13 3 2 3" xfId="5405"/>
    <cellStyle name="Commentaire 2 4 13 3 3" xfId="5406"/>
    <cellStyle name="Commentaire 2 4 13 3 4" xfId="5407"/>
    <cellStyle name="Commentaire 2 4 13 4" xfId="5408"/>
    <cellStyle name="Commentaire 2 4 13 4 2" xfId="5409"/>
    <cellStyle name="Commentaire 2 4 13 4 2 2" xfId="5410"/>
    <cellStyle name="Commentaire 2 4 13 4 2 3" xfId="5411"/>
    <cellStyle name="Commentaire 2 4 13 4 3" xfId="5412"/>
    <cellStyle name="Commentaire 2 4 13 4 4" xfId="5413"/>
    <cellStyle name="Commentaire 2 4 13 5" xfId="5414"/>
    <cellStyle name="Commentaire 2 4 13 5 2" xfId="5415"/>
    <cellStyle name="Commentaire 2 4 13 5 2 2" xfId="5416"/>
    <cellStyle name="Commentaire 2 4 13 5 2 3" xfId="5417"/>
    <cellStyle name="Commentaire 2 4 13 5 3" xfId="5418"/>
    <cellStyle name="Commentaire 2 4 13 5 4" xfId="5419"/>
    <cellStyle name="Commentaire 2 4 13 6" xfId="5420"/>
    <cellStyle name="Commentaire 2 4 13 6 2" xfId="5421"/>
    <cellStyle name="Commentaire 2 4 13 6 2 2" xfId="5422"/>
    <cellStyle name="Commentaire 2 4 13 6 2 3" xfId="5423"/>
    <cellStyle name="Commentaire 2 4 13 6 3" xfId="5424"/>
    <cellStyle name="Commentaire 2 4 13 6 4" xfId="5425"/>
    <cellStyle name="Commentaire 2 4 13 7" xfId="5426"/>
    <cellStyle name="Commentaire 2 4 13 7 2" xfId="5427"/>
    <cellStyle name="Commentaire 2 4 13 7 2 2" xfId="5428"/>
    <cellStyle name="Commentaire 2 4 13 7 2 3" xfId="5429"/>
    <cellStyle name="Commentaire 2 4 13 7 3" xfId="5430"/>
    <cellStyle name="Commentaire 2 4 13 7 4" xfId="5431"/>
    <cellStyle name="Commentaire 2 4 13 8" xfId="5432"/>
    <cellStyle name="Commentaire 2 4 13 8 2" xfId="5433"/>
    <cellStyle name="Commentaire 2 4 13 8 3" xfId="5434"/>
    <cellStyle name="Commentaire 2 4 13 9" xfId="5435"/>
    <cellStyle name="Commentaire 2 4 14" xfId="5436"/>
    <cellStyle name="Commentaire 2 4 14 10" xfId="5437"/>
    <cellStyle name="Commentaire 2 4 14 2" xfId="5438"/>
    <cellStyle name="Commentaire 2 4 14 2 2" xfId="5439"/>
    <cellStyle name="Commentaire 2 4 14 2 2 2" xfId="5440"/>
    <cellStyle name="Commentaire 2 4 14 2 2 3" xfId="5441"/>
    <cellStyle name="Commentaire 2 4 14 2 3" xfId="5442"/>
    <cellStyle name="Commentaire 2 4 14 2 4" xfId="5443"/>
    <cellStyle name="Commentaire 2 4 14 3" xfId="5444"/>
    <cellStyle name="Commentaire 2 4 14 3 2" xfId="5445"/>
    <cellStyle name="Commentaire 2 4 14 3 2 2" xfId="5446"/>
    <cellStyle name="Commentaire 2 4 14 3 2 3" xfId="5447"/>
    <cellStyle name="Commentaire 2 4 14 3 3" xfId="5448"/>
    <cellStyle name="Commentaire 2 4 14 3 4" xfId="5449"/>
    <cellStyle name="Commentaire 2 4 14 4" xfId="5450"/>
    <cellStyle name="Commentaire 2 4 14 4 2" xfId="5451"/>
    <cellStyle name="Commentaire 2 4 14 4 2 2" xfId="5452"/>
    <cellStyle name="Commentaire 2 4 14 4 2 3" xfId="5453"/>
    <cellStyle name="Commentaire 2 4 14 4 3" xfId="5454"/>
    <cellStyle name="Commentaire 2 4 14 4 4" xfId="5455"/>
    <cellStyle name="Commentaire 2 4 14 5" xfId="5456"/>
    <cellStyle name="Commentaire 2 4 14 5 2" xfId="5457"/>
    <cellStyle name="Commentaire 2 4 14 5 2 2" xfId="5458"/>
    <cellStyle name="Commentaire 2 4 14 5 2 3" xfId="5459"/>
    <cellStyle name="Commentaire 2 4 14 5 3" xfId="5460"/>
    <cellStyle name="Commentaire 2 4 14 5 4" xfId="5461"/>
    <cellStyle name="Commentaire 2 4 14 6" xfId="5462"/>
    <cellStyle name="Commentaire 2 4 14 6 2" xfId="5463"/>
    <cellStyle name="Commentaire 2 4 14 6 2 2" xfId="5464"/>
    <cellStyle name="Commentaire 2 4 14 6 2 3" xfId="5465"/>
    <cellStyle name="Commentaire 2 4 14 6 3" xfId="5466"/>
    <cellStyle name="Commentaire 2 4 14 6 4" xfId="5467"/>
    <cellStyle name="Commentaire 2 4 14 7" xfId="5468"/>
    <cellStyle name="Commentaire 2 4 14 7 2" xfId="5469"/>
    <cellStyle name="Commentaire 2 4 14 7 2 2" xfId="5470"/>
    <cellStyle name="Commentaire 2 4 14 7 2 3" xfId="5471"/>
    <cellStyle name="Commentaire 2 4 14 7 3" xfId="5472"/>
    <cellStyle name="Commentaire 2 4 14 7 4" xfId="5473"/>
    <cellStyle name="Commentaire 2 4 14 8" xfId="5474"/>
    <cellStyle name="Commentaire 2 4 14 8 2" xfId="5475"/>
    <cellStyle name="Commentaire 2 4 14 8 3" xfId="5476"/>
    <cellStyle name="Commentaire 2 4 14 9" xfId="5477"/>
    <cellStyle name="Commentaire 2 4 15" xfId="5478"/>
    <cellStyle name="Commentaire 2 4 15 2" xfId="5479"/>
    <cellStyle name="Commentaire 2 4 15 2 2" xfId="5480"/>
    <cellStyle name="Commentaire 2 4 15 2 3" xfId="5481"/>
    <cellStyle name="Commentaire 2 4 15 3" xfId="5482"/>
    <cellStyle name="Commentaire 2 4 15 4" xfId="5483"/>
    <cellStyle name="Commentaire 2 4 16" xfId="5484"/>
    <cellStyle name="Commentaire 2 4 16 2" xfId="5485"/>
    <cellStyle name="Commentaire 2 4 16 3" xfId="5486"/>
    <cellStyle name="Commentaire 2 4 17" xfId="5487"/>
    <cellStyle name="Commentaire 2 4 17 2" xfId="5488"/>
    <cellStyle name="Commentaire 2 4 17 3" xfId="5489"/>
    <cellStyle name="Commentaire 2 4 2" xfId="5490"/>
    <cellStyle name="Commentaire 2 4 2 10" xfId="5491"/>
    <cellStyle name="Commentaire 2 4 2 10 10" xfId="5492"/>
    <cellStyle name="Commentaire 2 4 2 10 2" xfId="5493"/>
    <cellStyle name="Commentaire 2 4 2 10 2 2" xfId="5494"/>
    <cellStyle name="Commentaire 2 4 2 10 2 2 2" xfId="5495"/>
    <cellStyle name="Commentaire 2 4 2 10 2 2 3" xfId="5496"/>
    <cellStyle name="Commentaire 2 4 2 10 2 3" xfId="5497"/>
    <cellStyle name="Commentaire 2 4 2 10 2 4" xfId="5498"/>
    <cellStyle name="Commentaire 2 4 2 10 3" xfId="5499"/>
    <cellStyle name="Commentaire 2 4 2 10 3 2" xfId="5500"/>
    <cellStyle name="Commentaire 2 4 2 10 3 2 2" xfId="5501"/>
    <cellStyle name="Commentaire 2 4 2 10 3 2 3" xfId="5502"/>
    <cellStyle name="Commentaire 2 4 2 10 3 3" xfId="5503"/>
    <cellStyle name="Commentaire 2 4 2 10 3 4" xfId="5504"/>
    <cellStyle name="Commentaire 2 4 2 10 4" xfId="5505"/>
    <cellStyle name="Commentaire 2 4 2 10 4 2" xfId="5506"/>
    <cellStyle name="Commentaire 2 4 2 10 4 2 2" xfId="5507"/>
    <cellStyle name="Commentaire 2 4 2 10 4 2 3" xfId="5508"/>
    <cellStyle name="Commentaire 2 4 2 10 4 3" xfId="5509"/>
    <cellStyle name="Commentaire 2 4 2 10 4 4" xfId="5510"/>
    <cellStyle name="Commentaire 2 4 2 10 5" xfId="5511"/>
    <cellStyle name="Commentaire 2 4 2 10 5 2" xfId="5512"/>
    <cellStyle name="Commentaire 2 4 2 10 5 2 2" xfId="5513"/>
    <cellStyle name="Commentaire 2 4 2 10 5 2 3" xfId="5514"/>
    <cellStyle name="Commentaire 2 4 2 10 5 3" xfId="5515"/>
    <cellStyle name="Commentaire 2 4 2 10 5 4" xfId="5516"/>
    <cellStyle name="Commentaire 2 4 2 10 6" xfId="5517"/>
    <cellStyle name="Commentaire 2 4 2 10 6 2" xfId="5518"/>
    <cellStyle name="Commentaire 2 4 2 10 6 2 2" xfId="5519"/>
    <cellStyle name="Commentaire 2 4 2 10 6 2 3" xfId="5520"/>
    <cellStyle name="Commentaire 2 4 2 10 6 3" xfId="5521"/>
    <cellStyle name="Commentaire 2 4 2 10 6 4" xfId="5522"/>
    <cellStyle name="Commentaire 2 4 2 10 7" xfId="5523"/>
    <cellStyle name="Commentaire 2 4 2 10 7 2" xfId="5524"/>
    <cellStyle name="Commentaire 2 4 2 10 7 2 2" xfId="5525"/>
    <cellStyle name="Commentaire 2 4 2 10 7 2 3" xfId="5526"/>
    <cellStyle name="Commentaire 2 4 2 10 7 3" xfId="5527"/>
    <cellStyle name="Commentaire 2 4 2 10 7 4" xfId="5528"/>
    <cellStyle name="Commentaire 2 4 2 10 8" xfId="5529"/>
    <cellStyle name="Commentaire 2 4 2 10 8 2" xfId="5530"/>
    <cellStyle name="Commentaire 2 4 2 10 8 3" xfId="5531"/>
    <cellStyle name="Commentaire 2 4 2 10 9" xfId="5532"/>
    <cellStyle name="Commentaire 2 4 2 11" xfId="5533"/>
    <cellStyle name="Commentaire 2 4 2 11 10" xfId="5534"/>
    <cellStyle name="Commentaire 2 4 2 11 2" xfId="5535"/>
    <cellStyle name="Commentaire 2 4 2 11 2 2" xfId="5536"/>
    <cellStyle name="Commentaire 2 4 2 11 2 2 2" xfId="5537"/>
    <cellStyle name="Commentaire 2 4 2 11 2 2 3" xfId="5538"/>
    <cellStyle name="Commentaire 2 4 2 11 2 3" xfId="5539"/>
    <cellStyle name="Commentaire 2 4 2 11 2 4" xfId="5540"/>
    <cellStyle name="Commentaire 2 4 2 11 3" xfId="5541"/>
    <cellStyle name="Commentaire 2 4 2 11 3 2" xfId="5542"/>
    <cellStyle name="Commentaire 2 4 2 11 3 2 2" xfId="5543"/>
    <cellStyle name="Commentaire 2 4 2 11 3 2 3" xfId="5544"/>
    <cellStyle name="Commentaire 2 4 2 11 3 3" xfId="5545"/>
    <cellStyle name="Commentaire 2 4 2 11 3 4" xfId="5546"/>
    <cellStyle name="Commentaire 2 4 2 11 4" xfId="5547"/>
    <cellStyle name="Commentaire 2 4 2 11 4 2" xfId="5548"/>
    <cellStyle name="Commentaire 2 4 2 11 4 2 2" xfId="5549"/>
    <cellStyle name="Commentaire 2 4 2 11 4 2 3" xfId="5550"/>
    <cellStyle name="Commentaire 2 4 2 11 4 3" xfId="5551"/>
    <cellStyle name="Commentaire 2 4 2 11 4 4" xfId="5552"/>
    <cellStyle name="Commentaire 2 4 2 11 5" xfId="5553"/>
    <cellStyle name="Commentaire 2 4 2 11 5 2" xfId="5554"/>
    <cellStyle name="Commentaire 2 4 2 11 5 2 2" xfId="5555"/>
    <cellStyle name="Commentaire 2 4 2 11 5 2 3" xfId="5556"/>
    <cellStyle name="Commentaire 2 4 2 11 5 3" xfId="5557"/>
    <cellStyle name="Commentaire 2 4 2 11 5 4" xfId="5558"/>
    <cellStyle name="Commentaire 2 4 2 11 6" xfId="5559"/>
    <cellStyle name="Commentaire 2 4 2 11 6 2" xfId="5560"/>
    <cellStyle name="Commentaire 2 4 2 11 6 2 2" xfId="5561"/>
    <cellStyle name="Commentaire 2 4 2 11 6 2 3" xfId="5562"/>
    <cellStyle name="Commentaire 2 4 2 11 6 3" xfId="5563"/>
    <cellStyle name="Commentaire 2 4 2 11 6 4" xfId="5564"/>
    <cellStyle name="Commentaire 2 4 2 11 7" xfId="5565"/>
    <cellStyle name="Commentaire 2 4 2 11 7 2" xfId="5566"/>
    <cellStyle name="Commentaire 2 4 2 11 7 2 2" xfId="5567"/>
    <cellStyle name="Commentaire 2 4 2 11 7 2 3" xfId="5568"/>
    <cellStyle name="Commentaire 2 4 2 11 7 3" xfId="5569"/>
    <cellStyle name="Commentaire 2 4 2 11 7 4" xfId="5570"/>
    <cellStyle name="Commentaire 2 4 2 11 8" xfId="5571"/>
    <cellStyle name="Commentaire 2 4 2 11 8 2" xfId="5572"/>
    <cellStyle name="Commentaire 2 4 2 11 8 3" xfId="5573"/>
    <cellStyle name="Commentaire 2 4 2 11 9" xfId="5574"/>
    <cellStyle name="Commentaire 2 4 2 12" xfId="5575"/>
    <cellStyle name="Commentaire 2 4 2 12 10" xfId="5576"/>
    <cellStyle name="Commentaire 2 4 2 12 2" xfId="5577"/>
    <cellStyle name="Commentaire 2 4 2 12 2 2" xfId="5578"/>
    <cellStyle name="Commentaire 2 4 2 12 2 2 2" xfId="5579"/>
    <cellStyle name="Commentaire 2 4 2 12 2 2 3" xfId="5580"/>
    <cellStyle name="Commentaire 2 4 2 12 2 3" xfId="5581"/>
    <cellStyle name="Commentaire 2 4 2 12 2 4" xfId="5582"/>
    <cellStyle name="Commentaire 2 4 2 12 3" xfId="5583"/>
    <cellStyle name="Commentaire 2 4 2 12 3 2" xfId="5584"/>
    <cellStyle name="Commentaire 2 4 2 12 3 2 2" xfId="5585"/>
    <cellStyle name="Commentaire 2 4 2 12 3 2 3" xfId="5586"/>
    <cellStyle name="Commentaire 2 4 2 12 3 3" xfId="5587"/>
    <cellStyle name="Commentaire 2 4 2 12 3 4" xfId="5588"/>
    <cellStyle name="Commentaire 2 4 2 12 4" xfId="5589"/>
    <cellStyle name="Commentaire 2 4 2 12 4 2" xfId="5590"/>
    <cellStyle name="Commentaire 2 4 2 12 4 2 2" xfId="5591"/>
    <cellStyle name="Commentaire 2 4 2 12 4 2 3" xfId="5592"/>
    <cellStyle name="Commentaire 2 4 2 12 4 3" xfId="5593"/>
    <cellStyle name="Commentaire 2 4 2 12 4 4" xfId="5594"/>
    <cellStyle name="Commentaire 2 4 2 12 5" xfId="5595"/>
    <cellStyle name="Commentaire 2 4 2 12 5 2" xfId="5596"/>
    <cellStyle name="Commentaire 2 4 2 12 5 2 2" xfId="5597"/>
    <cellStyle name="Commentaire 2 4 2 12 5 2 3" xfId="5598"/>
    <cellStyle name="Commentaire 2 4 2 12 5 3" xfId="5599"/>
    <cellStyle name="Commentaire 2 4 2 12 5 4" xfId="5600"/>
    <cellStyle name="Commentaire 2 4 2 12 6" xfId="5601"/>
    <cellStyle name="Commentaire 2 4 2 12 6 2" xfId="5602"/>
    <cellStyle name="Commentaire 2 4 2 12 6 2 2" xfId="5603"/>
    <cellStyle name="Commentaire 2 4 2 12 6 2 3" xfId="5604"/>
    <cellStyle name="Commentaire 2 4 2 12 6 3" xfId="5605"/>
    <cellStyle name="Commentaire 2 4 2 12 6 4" xfId="5606"/>
    <cellStyle name="Commentaire 2 4 2 12 7" xfId="5607"/>
    <cellStyle name="Commentaire 2 4 2 12 7 2" xfId="5608"/>
    <cellStyle name="Commentaire 2 4 2 12 7 2 2" xfId="5609"/>
    <cellStyle name="Commentaire 2 4 2 12 7 2 3" xfId="5610"/>
    <cellStyle name="Commentaire 2 4 2 12 7 3" xfId="5611"/>
    <cellStyle name="Commentaire 2 4 2 12 7 4" xfId="5612"/>
    <cellStyle name="Commentaire 2 4 2 12 8" xfId="5613"/>
    <cellStyle name="Commentaire 2 4 2 12 8 2" xfId="5614"/>
    <cellStyle name="Commentaire 2 4 2 12 8 3" xfId="5615"/>
    <cellStyle name="Commentaire 2 4 2 12 9" xfId="5616"/>
    <cellStyle name="Commentaire 2 4 2 13" xfId="5617"/>
    <cellStyle name="Commentaire 2 4 2 13 2" xfId="5618"/>
    <cellStyle name="Commentaire 2 4 2 13 2 2" xfId="5619"/>
    <cellStyle name="Commentaire 2 4 2 13 2 3" xfId="5620"/>
    <cellStyle name="Commentaire 2 4 2 13 3" xfId="5621"/>
    <cellStyle name="Commentaire 2 4 2 13 4" xfId="5622"/>
    <cellStyle name="Commentaire 2 4 2 14" xfId="5623"/>
    <cellStyle name="Commentaire 2 4 2 14 2" xfId="5624"/>
    <cellStyle name="Commentaire 2 4 2 14 3" xfId="5625"/>
    <cellStyle name="Commentaire 2 4 2 15" xfId="5626"/>
    <cellStyle name="Commentaire 2 4 2 16" xfId="5627"/>
    <cellStyle name="Commentaire 2 4 2 2" xfId="5628"/>
    <cellStyle name="Commentaire 2 4 2 2 10" xfId="5629"/>
    <cellStyle name="Commentaire 2 4 2 2 2" xfId="5630"/>
    <cellStyle name="Commentaire 2 4 2 2 2 2" xfId="5631"/>
    <cellStyle name="Commentaire 2 4 2 2 2 2 2" xfId="5632"/>
    <cellStyle name="Commentaire 2 4 2 2 2 2 3" xfId="5633"/>
    <cellStyle name="Commentaire 2 4 2 2 2 3" xfId="5634"/>
    <cellStyle name="Commentaire 2 4 2 2 2 4" xfId="5635"/>
    <cellStyle name="Commentaire 2 4 2 2 3" xfId="5636"/>
    <cellStyle name="Commentaire 2 4 2 2 3 2" xfId="5637"/>
    <cellStyle name="Commentaire 2 4 2 2 3 2 2" xfId="5638"/>
    <cellStyle name="Commentaire 2 4 2 2 3 2 3" xfId="5639"/>
    <cellStyle name="Commentaire 2 4 2 2 3 3" xfId="5640"/>
    <cellStyle name="Commentaire 2 4 2 2 3 4" xfId="5641"/>
    <cellStyle name="Commentaire 2 4 2 2 4" xfId="5642"/>
    <cellStyle name="Commentaire 2 4 2 2 4 2" xfId="5643"/>
    <cellStyle name="Commentaire 2 4 2 2 4 2 2" xfId="5644"/>
    <cellStyle name="Commentaire 2 4 2 2 4 2 3" xfId="5645"/>
    <cellStyle name="Commentaire 2 4 2 2 4 3" xfId="5646"/>
    <cellStyle name="Commentaire 2 4 2 2 4 4" xfId="5647"/>
    <cellStyle name="Commentaire 2 4 2 2 5" xfId="5648"/>
    <cellStyle name="Commentaire 2 4 2 2 5 2" xfId="5649"/>
    <cellStyle name="Commentaire 2 4 2 2 5 2 2" xfId="5650"/>
    <cellStyle name="Commentaire 2 4 2 2 5 2 3" xfId="5651"/>
    <cellStyle name="Commentaire 2 4 2 2 5 3" xfId="5652"/>
    <cellStyle name="Commentaire 2 4 2 2 5 4" xfId="5653"/>
    <cellStyle name="Commentaire 2 4 2 2 6" xfId="5654"/>
    <cellStyle name="Commentaire 2 4 2 2 6 2" xfId="5655"/>
    <cellStyle name="Commentaire 2 4 2 2 6 2 2" xfId="5656"/>
    <cellStyle name="Commentaire 2 4 2 2 6 2 3" xfId="5657"/>
    <cellStyle name="Commentaire 2 4 2 2 6 3" xfId="5658"/>
    <cellStyle name="Commentaire 2 4 2 2 6 4" xfId="5659"/>
    <cellStyle name="Commentaire 2 4 2 2 7" xfId="5660"/>
    <cellStyle name="Commentaire 2 4 2 2 7 2" xfId="5661"/>
    <cellStyle name="Commentaire 2 4 2 2 7 2 2" xfId="5662"/>
    <cellStyle name="Commentaire 2 4 2 2 7 2 3" xfId="5663"/>
    <cellStyle name="Commentaire 2 4 2 2 7 3" xfId="5664"/>
    <cellStyle name="Commentaire 2 4 2 2 7 4" xfId="5665"/>
    <cellStyle name="Commentaire 2 4 2 2 8" xfId="5666"/>
    <cellStyle name="Commentaire 2 4 2 2 8 2" xfId="5667"/>
    <cellStyle name="Commentaire 2 4 2 2 8 3" xfId="5668"/>
    <cellStyle name="Commentaire 2 4 2 2 9" xfId="5669"/>
    <cellStyle name="Commentaire 2 4 2 3" xfId="5670"/>
    <cellStyle name="Commentaire 2 4 2 3 10" xfId="5671"/>
    <cellStyle name="Commentaire 2 4 2 3 2" xfId="5672"/>
    <cellStyle name="Commentaire 2 4 2 3 2 2" xfId="5673"/>
    <cellStyle name="Commentaire 2 4 2 3 2 2 2" xfId="5674"/>
    <cellStyle name="Commentaire 2 4 2 3 2 2 3" xfId="5675"/>
    <cellStyle name="Commentaire 2 4 2 3 2 3" xfId="5676"/>
    <cellStyle name="Commentaire 2 4 2 3 2 4" xfId="5677"/>
    <cellStyle name="Commentaire 2 4 2 3 3" xfId="5678"/>
    <cellStyle name="Commentaire 2 4 2 3 3 2" xfId="5679"/>
    <cellStyle name="Commentaire 2 4 2 3 3 2 2" xfId="5680"/>
    <cellStyle name="Commentaire 2 4 2 3 3 2 3" xfId="5681"/>
    <cellStyle name="Commentaire 2 4 2 3 3 3" xfId="5682"/>
    <cellStyle name="Commentaire 2 4 2 3 3 4" xfId="5683"/>
    <cellStyle name="Commentaire 2 4 2 3 4" xfId="5684"/>
    <cellStyle name="Commentaire 2 4 2 3 4 2" xfId="5685"/>
    <cellStyle name="Commentaire 2 4 2 3 4 2 2" xfId="5686"/>
    <cellStyle name="Commentaire 2 4 2 3 4 2 3" xfId="5687"/>
    <cellStyle name="Commentaire 2 4 2 3 4 3" xfId="5688"/>
    <cellStyle name="Commentaire 2 4 2 3 4 4" xfId="5689"/>
    <cellStyle name="Commentaire 2 4 2 3 5" xfId="5690"/>
    <cellStyle name="Commentaire 2 4 2 3 5 2" xfId="5691"/>
    <cellStyle name="Commentaire 2 4 2 3 5 2 2" xfId="5692"/>
    <cellStyle name="Commentaire 2 4 2 3 5 2 3" xfId="5693"/>
    <cellStyle name="Commentaire 2 4 2 3 5 3" xfId="5694"/>
    <cellStyle name="Commentaire 2 4 2 3 5 4" xfId="5695"/>
    <cellStyle name="Commentaire 2 4 2 3 6" xfId="5696"/>
    <cellStyle name="Commentaire 2 4 2 3 6 2" xfId="5697"/>
    <cellStyle name="Commentaire 2 4 2 3 6 2 2" xfId="5698"/>
    <cellStyle name="Commentaire 2 4 2 3 6 2 3" xfId="5699"/>
    <cellStyle name="Commentaire 2 4 2 3 6 3" xfId="5700"/>
    <cellStyle name="Commentaire 2 4 2 3 6 4" xfId="5701"/>
    <cellStyle name="Commentaire 2 4 2 3 7" xfId="5702"/>
    <cellStyle name="Commentaire 2 4 2 3 7 2" xfId="5703"/>
    <cellStyle name="Commentaire 2 4 2 3 7 2 2" xfId="5704"/>
    <cellStyle name="Commentaire 2 4 2 3 7 2 3" xfId="5705"/>
    <cellStyle name="Commentaire 2 4 2 3 7 3" xfId="5706"/>
    <cellStyle name="Commentaire 2 4 2 3 7 4" xfId="5707"/>
    <cellStyle name="Commentaire 2 4 2 3 8" xfId="5708"/>
    <cellStyle name="Commentaire 2 4 2 3 8 2" xfId="5709"/>
    <cellStyle name="Commentaire 2 4 2 3 8 3" xfId="5710"/>
    <cellStyle name="Commentaire 2 4 2 3 9" xfId="5711"/>
    <cellStyle name="Commentaire 2 4 2 4" xfId="5712"/>
    <cellStyle name="Commentaire 2 4 2 4 10" xfId="5713"/>
    <cellStyle name="Commentaire 2 4 2 4 2" xfId="5714"/>
    <cellStyle name="Commentaire 2 4 2 4 2 2" xfId="5715"/>
    <cellStyle name="Commentaire 2 4 2 4 2 2 2" xfId="5716"/>
    <cellStyle name="Commentaire 2 4 2 4 2 2 3" xfId="5717"/>
    <cellStyle name="Commentaire 2 4 2 4 2 3" xfId="5718"/>
    <cellStyle name="Commentaire 2 4 2 4 2 4" xfId="5719"/>
    <cellStyle name="Commentaire 2 4 2 4 3" xfId="5720"/>
    <cellStyle name="Commentaire 2 4 2 4 3 2" xfId="5721"/>
    <cellStyle name="Commentaire 2 4 2 4 3 2 2" xfId="5722"/>
    <cellStyle name="Commentaire 2 4 2 4 3 2 3" xfId="5723"/>
    <cellStyle name="Commentaire 2 4 2 4 3 3" xfId="5724"/>
    <cellStyle name="Commentaire 2 4 2 4 3 4" xfId="5725"/>
    <cellStyle name="Commentaire 2 4 2 4 4" xfId="5726"/>
    <cellStyle name="Commentaire 2 4 2 4 4 2" xfId="5727"/>
    <cellStyle name="Commentaire 2 4 2 4 4 2 2" xfId="5728"/>
    <cellStyle name="Commentaire 2 4 2 4 4 2 3" xfId="5729"/>
    <cellStyle name="Commentaire 2 4 2 4 4 3" xfId="5730"/>
    <cellStyle name="Commentaire 2 4 2 4 4 4" xfId="5731"/>
    <cellStyle name="Commentaire 2 4 2 4 5" xfId="5732"/>
    <cellStyle name="Commentaire 2 4 2 4 5 2" xfId="5733"/>
    <cellStyle name="Commentaire 2 4 2 4 5 2 2" xfId="5734"/>
    <cellStyle name="Commentaire 2 4 2 4 5 2 3" xfId="5735"/>
    <cellStyle name="Commentaire 2 4 2 4 5 3" xfId="5736"/>
    <cellStyle name="Commentaire 2 4 2 4 5 4" xfId="5737"/>
    <cellStyle name="Commentaire 2 4 2 4 6" xfId="5738"/>
    <cellStyle name="Commentaire 2 4 2 4 6 2" xfId="5739"/>
    <cellStyle name="Commentaire 2 4 2 4 6 2 2" xfId="5740"/>
    <cellStyle name="Commentaire 2 4 2 4 6 2 3" xfId="5741"/>
    <cellStyle name="Commentaire 2 4 2 4 6 3" xfId="5742"/>
    <cellStyle name="Commentaire 2 4 2 4 6 4" xfId="5743"/>
    <cellStyle name="Commentaire 2 4 2 4 7" xfId="5744"/>
    <cellStyle name="Commentaire 2 4 2 4 7 2" xfId="5745"/>
    <cellStyle name="Commentaire 2 4 2 4 7 2 2" xfId="5746"/>
    <cellStyle name="Commentaire 2 4 2 4 7 2 3" xfId="5747"/>
    <cellStyle name="Commentaire 2 4 2 4 7 3" xfId="5748"/>
    <cellStyle name="Commentaire 2 4 2 4 7 4" xfId="5749"/>
    <cellStyle name="Commentaire 2 4 2 4 8" xfId="5750"/>
    <cellStyle name="Commentaire 2 4 2 4 8 2" xfId="5751"/>
    <cellStyle name="Commentaire 2 4 2 4 8 3" xfId="5752"/>
    <cellStyle name="Commentaire 2 4 2 4 9" xfId="5753"/>
    <cellStyle name="Commentaire 2 4 2 5" xfId="5754"/>
    <cellStyle name="Commentaire 2 4 2 5 10" xfId="5755"/>
    <cellStyle name="Commentaire 2 4 2 5 2" xfId="5756"/>
    <cellStyle name="Commentaire 2 4 2 5 2 2" xfId="5757"/>
    <cellStyle name="Commentaire 2 4 2 5 2 2 2" xfId="5758"/>
    <cellStyle name="Commentaire 2 4 2 5 2 2 3" xfId="5759"/>
    <cellStyle name="Commentaire 2 4 2 5 2 3" xfId="5760"/>
    <cellStyle name="Commentaire 2 4 2 5 2 4" xfId="5761"/>
    <cellStyle name="Commentaire 2 4 2 5 3" xfId="5762"/>
    <cellStyle name="Commentaire 2 4 2 5 3 2" xfId="5763"/>
    <cellStyle name="Commentaire 2 4 2 5 3 2 2" xfId="5764"/>
    <cellStyle name="Commentaire 2 4 2 5 3 2 3" xfId="5765"/>
    <cellStyle name="Commentaire 2 4 2 5 3 3" xfId="5766"/>
    <cellStyle name="Commentaire 2 4 2 5 3 4" xfId="5767"/>
    <cellStyle name="Commentaire 2 4 2 5 4" xfId="5768"/>
    <cellStyle name="Commentaire 2 4 2 5 4 2" xfId="5769"/>
    <cellStyle name="Commentaire 2 4 2 5 4 2 2" xfId="5770"/>
    <cellStyle name="Commentaire 2 4 2 5 4 2 3" xfId="5771"/>
    <cellStyle name="Commentaire 2 4 2 5 4 3" xfId="5772"/>
    <cellStyle name="Commentaire 2 4 2 5 4 4" xfId="5773"/>
    <cellStyle name="Commentaire 2 4 2 5 5" xfId="5774"/>
    <cellStyle name="Commentaire 2 4 2 5 5 2" xfId="5775"/>
    <cellStyle name="Commentaire 2 4 2 5 5 2 2" xfId="5776"/>
    <cellStyle name="Commentaire 2 4 2 5 5 2 3" xfId="5777"/>
    <cellStyle name="Commentaire 2 4 2 5 5 3" xfId="5778"/>
    <cellStyle name="Commentaire 2 4 2 5 5 4" xfId="5779"/>
    <cellStyle name="Commentaire 2 4 2 5 6" xfId="5780"/>
    <cellStyle name="Commentaire 2 4 2 5 6 2" xfId="5781"/>
    <cellStyle name="Commentaire 2 4 2 5 6 2 2" xfId="5782"/>
    <cellStyle name="Commentaire 2 4 2 5 6 2 3" xfId="5783"/>
    <cellStyle name="Commentaire 2 4 2 5 6 3" xfId="5784"/>
    <cellStyle name="Commentaire 2 4 2 5 6 4" xfId="5785"/>
    <cellStyle name="Commentaire 2 4 2 5 7" xfId="5786"/>
    <cellStyle name="Commentaire 2 4 2 5 7 2" xfId="5787"/>
    <cellStyle name="Commentaire 2 4 2 5 7 2 2" xfId="5788"/>
    <cellStyle name="Commentaire 2 4 2 5 7 2 3" xfId="5789"/>
    <cellStyle name="Commentaire 2 4 2 5 7 3" xfId="5790"/>
    <cellStyle name="Commentaire 2 4 2 5 7 4" xfId="5791"/>
    <cellStyle name="Commentaire 2 4 2 5 8" xfId="5792"/>
    <cellStyle name="Commentaire 2 4 2 5 8 2" xfId="5793"/>
    <cellStyle name="Commentaire 2 4 2 5 8 3" xfId="5794"/>
    <cellStyle name="Commentaire 2 4 2 5 9" xfId="5795"/>
    <cellStyle name="Commentaire 2 4 2 6" xfId="5796"/>
    <cellStyle name="Commentaire 2 4 2 6 10" xfId="5797"/>
    <cellStyle name="Commentaire 2 4 2 6 2" xfId="5798"/>
    <cellStyle name="Commentaire 2 4 2 6 2 2" xfId="5799"/>
    <cellStyle name="Commentaire 2 4 2 6 2 2 2" xfId="5800"/>
    <cellStyle name="Commentaire 2 4 2 6 2 2 3" xfId="5801"/>
    <cellStyle name="Commentaire 2 4 2 6 2 3" xfId="5802"/>
    <cellStyle name="Commentaire 2 4 2 6 2 4" xfId="5803"/>
    <cellStyle name="Commentaire 2 4 2 6 3" xfId="5804"/>
    <cellStyle name="Commentaire 2 4 2 6 3 2" xfId="5805"/>
    <cellStyle name="Commentaire 2 4 2 6 3 2 2" xfId="5806"/>
    <cellStyle name="Commentaire 2 4 2 6 3 2 3" xfId="5807"/>
    <cellStyle name="Commentaire 2 4 2 6 3 3" xfId="5808"/>
    <cellStyle name="Commentaire 2 4 2 6 3 4" xfId="5809"/>
    <cellStyle name="Commentaire 2 4 2 6 4" xfId="5810"/>
    <cellStyle name="Commentaire 2 4 2 6 4 2" xfId="5811"/>
    <cellStyle name="Commentaire 2 4 2 6 4 2 2" xfId="5812"/>
    <cellStyle name="Commentaire 2 4 2 6 4 2 3" xfId="5813"/>
    <cellStyle name="Commentaire 2 4 2 6 4 3" xfId="5814"/>
    <cellStyle name="Commentaire 2 4 2 6 4 4" xfId="5815"/>
    <cellStyle name="Commentaire 2 4 2 6 5" xfId="5816"/>
    <cellStyle name="Commentaire 2 4 2 6 5 2" xfId="5817"/>
    <cellStyle name="Commentaire 2 4 2 6 5 2 2" xfId="5818"/>
    <cellStyle name="Commentaire 2 4 2 6 5 2 3" xfId="5819"/>
    <cellStyle name="Commentaire 2 4 2 6 5 3" xfId="5820"/>
    <cellStyle name="Commentaire 2 4 2 6 5 4" xfId="5821"/>
    <cellStyle name="Commentaire 2 4 2 6 6" xfId="5822"/>
    <cellStyle name="Commentaire 2 4 2 6 6 2" xfId="5823"/>
    <cellStyle name="Commentaire 2 4 2 6 6 2 2" xfId="5824"/>
    <cellStyle name="Commentaire 2 4 2 6 6 2 3" xfId="5825"/>
    <cellStyle name="Commentaire 2 4 2 6 6 3" xfId="5826"/>
    <cellStyle name="Commentaire 2 4 2 6 6 4" xfId="5827"/>
    <cellStyle name="Commentaire 2 4 2 6 7" xfId="5828"/>
    <cellStyle name="Commentaire 2 4 2 6 7 2" xfId="5829"/>
    <cellStyle name="Commentaire 2 4 2 6 7 2 2" xfId="5830"/>
    <cellStyle name="Commentaire 2 4 2 6 7 2 3" xfId="5831"/>
    <cellStyle name="Commentaire 2 4 2 6 7 3" xfId="5832"/>
    <cellStyle name="Commentaire 2 4 2 6 7 4" xfId="5833"/>
    <cellStyle name="Commentaire 2 4 2 6 8" xfId="5834"/>
    <cellStyle name="Commentaire 2 4 2 6 8 2" xfId="5835"/>
    <cellStyle name="Commentaire 2 4 2 6 8 3" xfId="5836"/>
    <cellStyle name="Commentaire 2 4 2 6 9" xfId="5837"/>
    <cellStyle name="Commentaire 2 4 2 7" xfId="5838"/>
    <cellStyle name="Commentaire 2 4 2 7 10" xfId="5839"/>
    <cellStyle name="Commentaire 2 4 2 7 2" xfId="5840"/>
    <cellStyle name="Commentaire 2 4 2 7 2 2" xfId="5841"/>
    <cellStyle name="Commentaire 2 4 2 7 2 2 2" xfId="5842"/>
    <cellStyle name="Commentaire 2 4 2 7 2 2 3" xfId="5843"/>
    <cellStyle name="Commentaire 2 4 2 7 2 3" xfId="5844"/>
    <cellStyle name="Commentaire 2 4 2 7 2 4" xfId="5845"/>
    <cellStyle name="Commentaire 2 4 2 7 3" xfId="5846"/>
    <cellStyle name="Commentaire 2 4 2 7 3 2" xfId="5847"/>
    <cellStyle name="Commentaire 2 4 2 7 3 2 2" xfId="5848"/>
    <cellStyle name="Commentaire 2 4 2 7 3 2 3" xfId="5849"/>
    <cellStyle name="Commentaire 2 4 2 7 3 3" xfId="5850"/>
    <cellStyle name="Commentaire 2 4 2 7 3 4" xfId="5851"/>
    <cellStyle name="Commentaire 2 4 2 7 4" xfId="5852"/>
    <cellStyle name="Commentaire 2 4 2 7 4 2" xfId="5853"/>
    <cellStyle name="Commentaire 2 4 2 7 4 2 2" xfId="5854"/>
    <cellStyle name="Commentaire 2 4 2 7 4 2 3" xfId="5855"/>
    <cellStyle name="Commentaire 2 4 2 7 4 3" xfId="5856"/>
    <cellStyle name="Commentaire 2 4 2 7 4 4" xfId="5857"/>
    <cellStyle name="Commentaire 2 4 2 7 5" xfId="5858"/>
    <cellStyle name="Commentaire 2 4 2 7 5 2" xfId="5859"/>
    <cellStyle name="Commentaire 2 4 2 7 5 2 2" xfId="5860"/>
    <cellStyle name="Commentaire 2 4 2 7 5 2 3" xfId="5861"/>
    <cellStyle name="Commentaire 2 4 2 7 5 3" xfId="5862"/>
    <cellStyle name="Commentaire 2 4 2 7 5 4" xfId="5863"/>
    <cellStyle name="Commentaire 2 4 2 7 6" xfId="5864"/>
    <cellStyle name="Commentaire 2 4 2 7 6 2" xfId="5865"/>
    <cellStyle name="Commentaire 2 4 2 7 6 2 2" xfId="5866"/>
    <cellStyle name="Commentaire 2 4 2 7 6 2 3" xfId="5867"/>
    <cellStyle name="Commentaire 2 4 2 7 6 3" xfId="5868"/>
    <cellStyle name="Commentaire 2 4 2 7 6 4" xfId="5869"/>
    <cellStyle name="Commentaire 2 4 2 7 7" xfId="5870"/>
    <cellStyle name="Commentaire 2 4 2 7 7 2" xfId="5871"/>
    <cellStyle name="Commentaire 2 4 2 7 7 2 2" xfId="5872"/>
    <cellStyle name="Commentaire 2 4 2 7 7 2 3" xfId="5873"/>
    <cellStyle name="Commentaire 2 4 2 7 7 3" xfId="5874"/>
    <cellStyle name="Commentaire 2 4 2 7 7 4" xfId="5875"/>
    <cellStyle name="Commentaire 2 4 2 7 8" xfId="5876"/>
    <cellStyle name="Commentaire 2 4 2 7 8 2" xfId="5877"/>
    <cellStyle name="Commentaire 2 4 2 7 8 3" xfId="5878"/>
    <cellStyle name="Commentaire 2 4 2 7 9" xfId="5879"/>
    <cellStyle name="Commentaire 2 4 2 8" xfId="5880"/>
    <cellStyle name="Commentaire 2 4 2 8 10" xfId="5881"/>
    <cellStyle name="Commentaire 2 4 2 8 2" xfId="5882"/>
    <cellStyle name="Commentaire 2 4 2 8 2 2" xfId="5883"/>
    <cellStyle name="Commentaire 2 4 2 8 2 2 2" xfId="5884"/>
    <cellStyle name="Commentaire 2 4 2 8 2 2 3" xfId="5885"/>
    <cellStyle name="Commentaire 2 4 2 8 2 3" xfId="5886"/>
    <cellStyle name="Commentaire 2 4 2 8 2 4" xfId="5887"/>
    <cellStyle name="Commentaire 2 4 2 8 3" xfId="5888"/>
    <cellStyle name="Commentaire 2 4 2 8 3 2" xfId="5889"/>
    <cellStyle name="Commentaire 2 4 2 8 3 2 2" xfId="5890"/>
    <cellStyle name="Commentaire 2 4 2 8 3 2 3" xfId="5891"/>
    <cellStyle name="Commentaire 2 4 2 8 3 3" xfId="5892"/>
    <cellStyle name="Commentaire 2 4 2 8 3 4" xfId="5893"/>
    <cellStyle name="Commentaire 2 4 2 8 4" xfId="5894"/>
    <cellStyle name="Commentaire 2 4 2 8 4 2" xfId="5895"/>
    <cellStyle name="Commentaire 2 4 2 8 4 2 2" xfId="5896"/>
    <cellStyle name="Commentaire 2 4 2 8 4 2 3" xfId="5897"/>
    <cellStyle name="Commentaire 2 4 2 8 4 3" xfId="5898"/>
    <cellStyle name="Commentaire 2 4 2 8 4 4" xfId="5899"/>
    <cellStyle name="Commentaire 2 4 2 8 5" xfId="5900"/>
    <cellStyle name="Commentaire 2 4 2 8 5 2" xfId="5901"/>
    <cellStyle name="Commentaire 2 4 2 8 5 2 2" xfId="5902"/>
    <cellStyle name="Commentaire 2 4 2 8 5 2 3" xfId="5903"/>
    <cellStyle name="Commentaire 2 4 2 8 5 3" xfId="5904"/>
    <cellStyle name="Commentaire 2 4 2 8 5 4" xfId="5905"/>
    <cellStyle name="Commentaire 2 4 2 8 6" xfId="5906"/>
    <cellStyle name="Commentaire 2 4 2 8 6 2" xfId="5907"/>
    <cellStyle name="Commentaire 2 4 2 8 6 2 2" xfId="5908"/>
    <cellStyle name="Commentaire 2 4 2 8 6 2 3" xfId="5909"/>
    <cellStyle name="Commentaire 2 4 2 8 6 3" xfId="5910"/>
    <cellStyle name="Commentaire 2 4 2 8 6 4" xfId="5911"/>
    <cellStyle name="Commentaire 2 4 2 8 7" xfId="5912"/>
    <cellStyle name="Commentaire 2 4 2 8 7 2" xfId="5913"/>
    <cellStyle name="Commentaire 2 4 2 8 7 2 2" xfId="5914"/>
    <cellStyle name="Commentaire 2 4 2 8 7 2 3" xfId="5915"/>
    <cellStyle name="Commentaire 2 4 2 8 7 3" xfId="5916"/>
    <cellStyle name="Commentaire 2 4 2 8 7 4" xfId="5917"/>
    <cellStyle name="Commentaire 2 4 2 8 8" xfId="5918"/>
    <cellStyle name="Commentaire 2 4 2 8 8 2" xfId="5919"/>
    <cellStyle name="Commentaire 2 4 2 8 8 3" xfId="5920"/>
    <cellStyle name="Commentaire 2 4 2 8 9" xfId="5921"/>
    <cellStyle name="Commentaire 2 4 2 9" xfId="5922"/>
    <cellStyle name="Commentaire 2 4 2 9 10" xfId="5923"/>
    <cellStyle name="Commentaire 2 4 2 9 2" xfId="5924"/>
    <cellStyle name="Commentaire 2 4 2 9 2 2" xfId="5925"/>
    <cellStyle name="Commentaire 2 4 2 9 2 2 2" xfId="5926"/>
    <cellStyle name="Commentaire 2 4 2 9 2 2 3" xfId="5927"/>
    <cellStyle name="Commentaire 2 4 2 9 2 3" xfId="5928"/>
    <cellStyle name="Commentaire 2 4 2 9 2 4" xfId="5929"/>
    <cellStyle name="Commentaire 2 4 2 9 3" xfId="5930"/>
    <cellStyle name="Commentaire 2 4 2 9 3 2" xfId="5931"/>
    <cellStyle name="Commentaire 2 4 2 9 3 2 2" xfId="5932"/>
    <cellStyle name="Commentaire 2 4 2 9 3 2 3" xfId="5933"/>
    <cellStyle name="Commentaire 2 4 2 9 3 3" xfId="5934"/>
    <cellStyle name="Commentaire 2 4 2 9 3 4" xfId="5935"/>
    <cellStyle name="Commentaire 2 4 2 9 4" xfId="5936"/>
    <cellStyle name="Commentaire 2 4 2 9 4 2" xfId="5937"/>
    <cellStyle name="Commentaire 2 4 2 9 4 2 2" xfId="5938"/>
    <cellStyle name="Commentaire 2 4 2 9 4 2 3" xfId="5939"/>
    <cellStyle name="Commentaire 2 4 2 9 4 3" xfId="5940"/>
    <cellStyle name="Commentaire 2 4 2 9 4 4" xfId="5941"/>
    <cellStyle name="Commentaire 2 4 2 9 5" xfId="5942"/>
    <cellStyle name="Commentaire 2 4 2 9 5 2" xfId="5943"/>
    <cellStyle name="Commentaire 2 4 2 9 5 2 2" xfId="5944"/>
    <cellStyle name="Commentaire 2 4 2 9 5 2 3" xfId="5945"/>
    <cellStyle name="Commentaire 2 4 2 9 5 3" xfId="5946"/>
    <cellStyle name="Commentaire 2 4 2 9 5 4" xfId="5947"/>
    <cellStyle name="Commentaire 2 4 2 9 6" xfId="5948"/>
    <cellStyle name="Commentaire 2 4 2 9 6 2" xfId="5949"/>
    <cellStyle name="Commentaire 2 4 2 9 6 2 2" xfId="5950"/>
    <cellStyle name="Commentaire 2 4 2 9 6 2 3" xfId="5951"/>
    <cellStyle name="Commentaire 2 4 2 9 6 3" xfId="5952"/>
    <cellStyle name="Commentaire 2 4 2 9 6 4" xfId="5953"/>
    <cellStyle name="Commentaire 2 4 2 9 7" xfId="5954"/>
    <cellStyle name="Commentaire 2 4 2 9 7 2" xfId="5955"/>
    <cellStyle name="Commentaire 2 4 2 9 7 2 2" xfId="5956"/>
    <cellStyle name="Commentaire 2 4 2 9 7 2 3" xfId="5957"/>
    <cellStyle name="Commentaire 2 4 2 9 7 3" xfId="5958"/>
    <cellStyle name="Commentaire 2 4 2 9 7 4" xfId="5959"/>
    <cellStyle name="Commentaire 2 4 2 9 8" xfId="5960"/>
    <cellStyle name="Commentaire 2 4 2 9 8 2" xfId="5961"/>
    <cellStyle name="Commentaire 2 4 2 9 8 3" xfId="5962"/>
    <cellStyle name="Commentaire 2 4 2 9 9" xfId="5963"/>
    <cellStyle name="Commentaire 2 4 3" xfId="5964"/>
    <cellStyle name="Commentaire 2 4 3 10" xfId="5965"/>
    <cellStyle name="Commentaire 2 4 3 10 10" xfId="5966"/>
    <cellStyle name="Commentaire 2 4 3 10 2" xfId="5967"/>
    <cellStyle name="Commentaire 2 4 3 10 2 2" xfId="5968"/>
    <cellStyle name="Commentaire 2 4 3 10 2 2 2" xfId="5969"/>
    <cellStyle name="Commentaire 2 4 3 10 2 2 3" xfId="5970"/>
    <cellStyle name="Commentaire 2 4 3 10 2 3" xfId="5971"/>
    <cellStyle name="Commentaire 2 4 3 10 2 4" xfId="5972"/>
    <cellStyle name="Commentaire 2 4 3 10 3" xfId="5973"/>
    <cellStyle name="Commentaire 2 4 3 10 3 2" xfId="5974"/>
    <cellStyle name="Commentaire 2 4 3 10 3 2 2" xfId="5975"/>
    <cellStyle name="Commentaire 2 4 3 10 3 2 3" xfId="5976"/>
    <cellStyle name="Commentaire 2 4 3 10 3 3" xfId="5977"/>
    <cellStyle name="Commentaire 2 4 3 10 3 4" xfId="5978"/>
    <cellStyle name="Commentaire 2 4 3 10 4" xfId="5979"/>
    <cellStyle name="Commentaire 2 4 3 10 4 2" xfId="5980"/>
    <cellStyle name="Commentaire 2 4 3 10 4 2 2" xfId="5981"/>
    <cellStyle name="Commentaire 2 4 3 10 4 2 3" xfId="5982"/>
    <cellStyle name="Commentaire 2 4 3 10 4 3" xfId="5983"/>
    <cellStyle name="Commentaire 2 4 3 10 4 4" xfId="5984"/>
    <cellStyle name="Commentaire 2 4 3 10 5" xfId="5985"/>
    <cellStyle name="Commentaire 2 4 3 10 5 2" xfId="5986"/>
    <cellStyle name="Commentaire 2 4 3 10 5 2 2" xfId="5987"/>
    <cellStyle name="Commentaire 2 4 3 10 5 2 3" xfId="5988"/>
    <cellStyle name="Commentaire 2 4 3 10 5 3" xfId="5989"/>
    <cellStyle name="Commentaire 2 4 3 10 5 4" xfId="5990"/>
    <cellStyle name="Commentaire 2 4 3 10 6" xfId="5991"/>
    <cellStyle name="Commentaire 2 4 3 10 6 2" xfId="5992"/>
    <cellStyle name="Commentaire 2 4 3 10 6 2 2" xfId="5993"/>
    <cellStyle name="Commentaire 2 4 3 10 6 2 3" xfId="5994"/>
    <cellStyle name="Commentaire 2 4 3 10 6 3" xfId="5995"/>
    <cellStyle name="Commentaire 2 4 3 10 6 4" xfId="5996"/>
    <cellStyle name="Commentaire 2 4 3 10 7" xfId="5997"/>
    <cellStyle name="Commentaire 2 4 3 10 7 2" xfId="5998"/>
    <cellStyle name="Commentaire 2 4 3 10 7 2 2" xfId="5999"/>
    <cellStyle name="Commentaire 2 4 3 10 7 2 3" xfId="6000"/>
    <cellStyle name="Commentaire 2 4 3 10 7 3" xfId="6001"/>
    <cellStyle name="Commentaire 2 4 3 10 7 4" xfId="6002"/>
    <cellStyle name="Commentaire 2 4 3 10 8" xfId="6003"/>
    <cellStyle name="Commentaire 2 4 3 10 8 2" xfId="6004"/>
    <cellStyle name="Commentaire 2 4 3 10 8 3" xfId="6005"/>
    <cellStyle name="Commentaire 2 4 3 10 9" xfId="6006"/>
    <cellStyle name="Commentaire 2 4 3 11" xfId="6007"/>
    <cellStyle name="Commentaire 2 4 3 11 10" xfId="6008"/>
    <cellStyle name="Commentaire 2 4 3 11 2" xfId="6009"/>
    <cellStyle name="Commentaire 2 4 3 11 2 2" xfId="6010"/>
    <cellStyle name="Commentaire 2 4 3 11 2 2 2" xfId="6011"/>
    <cellStyle name="Commentaire 2 4 3 11 2 2 3" xfId="6012"/>
    <cellStyle name="Commentaire 2 4 3 11 2 3" xfId="6013"/>
    <cellStyle name="Commentaire 2 4 3 11 2 4" xfId="6014"/>
    <cellStyle name="Commentaire 2 4 3 11 3" xfId="6015"/>
    <cellStyle name="Commentaire 2 4 3 11 3 2" xfId="6016"/>
    <cellStyle name="Commentaire 2 4 3 11 3 2 2" xfId="6017"/>
    <cellStyle name="Commentaire 2 4 3 11 3 2 3" xfId="6018"/>
    <cellStyle name="Commentaire 2 4 3 11 3 3" xfId="6019"/>
    <cellStyle name="Commentaire 2 4 3 11 3 4" xfId="6020"/>
    <cellStyle name="Commentaire 2 4 3 11 4" xfId="6021"/>
    <cellStyle name="Commentaire 2 4 3 11 4 2" xfId="6022"/>
    <cellStyle name="Commentaire 2 4 3 11 4 2 2" xfId="6023"/>
    <cellStyle name="Commentaire 2 4 3 11 4 2 3" xfId="6024"/>
    <cellStyle name="Commentaire 2 4 3 11 4 3" xfId="6025"/>
    <cellStyle name="Commentaire 2 4 3 11 4 4" xfId="6026"/>
    <cellStyle name="Commentaire 2 4 3 11 5" xfId="6027"/>
    <cellStyle name="Commentaire 2 4 3 11 5 2" xfId="6028"/>
    <cellStyle name="Commentaire 2 4 3 11 5 2 2" xfId="6029"/>
    <cellStyle name="Commentaire 2 4 3 11 5 2 3" xfId="6030"/>
    <cellStyle name="Commentaire 2 4 3 11 5 3" xfId="6031"/>
    <cellStyle name="Commentaire 2 4 3 11 5 4" xfId="6032"/>
    <cellStyle name="Commentaire 2 4 3 11 6" xfId="6033"/>
    <cellStyle name="Commentaire 2 4 3 11 6 2" xfId="6034"/>
    <cellStyle name="Commentaire 2 4 3 11 6 2 2" xfId="6035"/>
    <cellStyle name="Commentaire 2 4 3 11 6 2 3" xfId="6036"/>
    <cellStyle name="Commentaire 2 4 3 11 6 3" xfId="6037"/>
    <cellStyle name="Commentaire 2 4 3 11 6 4" xfId="6038"/>
    <cellStyle name="Commentaire 2 4 3 11 7" xfId="6039"/>
    <cellStyle name="Commentaire 2 4 3 11 7 2" xfId="6040"/>
    <cellStyle name="Commentaire 2 4 3 11 7 2 2" xfId="6041"/>
    <cellStyle name="Commentaire 2 4 3 11 7 2 3" xfId="6042"/>
    <cellStyle name="Commentaire 2 4 3 11 7 3" xfId="6043"/>
    <cellStyle name="Commentaire 2 4 3 11 7 4" xfId="6044"/>
    <cellStyle name="Commentaire 2 4 3 11 8" xfId="6045"/>
    <cellStyle name="Commentaire 2 4 3 11 8 2" xfId="6046"/>
    <cellStyle name="Commentaire 2 4 3 11 8 3" xfId="6047"/>
    <cellStyle name="Commentaire 2 4 3 11 9" xfId="6048"/>
    <cellStyle name="Commentaire 2 4 3 12" xfId="6049"/>
    <cellStyle name="Commentaire 2 4 3 12 10" xfId="6050"/>
    <cellStyle name="Commentaire 2 4 3 12 2" xfId="6051"/>
    <cellStyle name="Commentaire 2 4 3 12 2 2" xfId="6052"/>
    <cellStyle name="Commentaire 2 4 3 12 2 2 2" xfId="6053"/>
    <cellStyle name="Commentaire 2 4 3 12 2 2 3" xfId="6054"/>
    <cellStyle name="Commentaire 2 4 3 12 2 3" xfId="6055"/>
    <cellStyle name="Commentaire 2 4 3 12 2 4" xfId="6056"/>
    <cellStyle name="Commentaire 2 4 3 12 3" xfId="6057"/>
    <cellStyle name="Commentaire 2 4 3 12 3 2" xfId="6058"/>
    <cellStyle name="Commentaire 2 4 3 12 3 2 2" xfId="6059"/>
    <cellStyle name="Commentaire 2 4 3 12 3 2 3" xfId="6060"/>
    <cellStyle name="Commentaire 2 4 3 12 3 3" xfId="6061"/>
    <cellStyle name="Commentaire 2 4 3 12 3 4" xfId="6062"/>
    <cellStyle name="Commentaire 2 4 3 12 4" xfId="6063"/>
    <cellStyle name="Commentaire 2 4 3 12 4 2" xfId="6064"/>
    <cellStyle name="Commentaire 2 4 3 12 4 2 2" xfId="6065"/>
    <cellStyle name="Commentaire 2 4 3 12 4 2 3" xfId="6066"/>
    <cellStyle name="Commentaire 2 4 3 12 4 3" xfId="6067"/>
    <cellStyle name="Commentaire 2 4 3 12 4 4" xfId="6068"/>
    <cellStyle name="Commentaire 2 4 3 12 5" xfId="6069"/>
    <cellStyle name="Commentaire 2 4 3 12 5 2" xfId="6070"/>
    <cellStyle name="Commentaire 2 4 3 12 5 2 2" xfId="6071"/>
    <cellStyle name="Commentaire 2 4 3 12 5 2 3" xfId="6072"/>
    <cellStyle name="Commentaire 2 4 3 12 5 3" xfId="6073"/>
    <cellStyle name="Commentaire 2 4 3 12 5 4" xfId="6074"/>
    <cellStyle name="Commentaire 2 4 3 12 6" xfId="6075"/>
    <cellStyle name="Commentaire 2 4 3 12 6 2" xfId="6076"/>
    <cellStyle name="Commentaire 2 4 3 12 6 2 2" xfId="6077"/>
    <cellStyle name="Commentaire 2 4 3 12 6 2 3" xfId="6078"/>
    <cellStyle name="Commentaire 2 4 3 12 6 3" xfId="6079"/>
    <cellStyle name="Commentaire 2 4 3 12 6 4" xfId="6080"/>
    <cellStyle name="Commentaire 2 4 3 12 7" xfId="6081"/>
    <cellStyle name="Commentaire 2 4 3 12 7 2" xfId="6082"/>
    <cellStyle name="Commentaire 2 4 3 12 7 2 2" xfId="6083"/>
    <cellStyle name="Commentaire 2 4 3 12 7 2 3" xfId="6084"/>
    <cellStyle name="Commentaire 2 4 3 12 7 3" xfId="6085"/>
    <cellStyle name="Commentaire 2 4 3 12 7 4" xfId="6086"/>
    <cellStyle name="Commentaire 2 4 3 12 8" xfId="6087"/>
    <cellStyle name="Commentaire 2 4 3 12 8 2" xfId="6088"/>
    <cellStyle name="Commentaire 2 4 3 12 8 3" xfId="6089"/>
    <cellStyle name="Commentaire 2 4 3 12 9" xfId="6090"/>
    <cellStyle name="Commentaire 2 4 3 13" xfId="6091"/>
    <cellStyle name="Commentaire 2 4 3 13 2" xfId="6092"/>
    <cellStyle name="Commentaire 2 4 3 13 2 2" xfId="6093"/>
    <cellStyle name="Commentaire 2 4 3 13 2 3" xfId="6094"/>
    <cellStyle name="Commentaire 2 4 3 13 3" xfId="6095"/>
    <cellStyle name="Commentaire 2 4 3 13 4" xfId="6096"/>
    <cellStyle name="Commentaire 2 4 3 14" xfId="6097"/>
    <cellStyle name="Commentaire 2 4 3 14 2" xfId="6098"/>
    <cellStyle name="Commentaire 2 4 3 14 3" xfId="6099"/>
    <cellStyle name="Commentaire 2 4 3 15" xfId="6100"/>
    <cellStyle name="Commentaire 2 4 3 16" xfId="6101"/>
    <cellStyle name="Commentaire 2 4 3 2" xfId="6102"/>
    <cellStyle name="Commentaire 2 4 3 2 10" xfId="6103"/>
    <cellStyle name="Commentaire 2 4 3 2 2" xfId="6104"/>
    <cellStyle name="Commentaire 2 4 3 2 2 2" xfId="6105"/>
    <cellStyle name="Commentaire 2 4 3 2 2 2 2" xfId="6106"/>
    <cellStyle name="Commentaire 2 4 3 2 2 2 3" xfId="6107"/>
    <cellStyle name="Commentaire 2 4 3 2 2 3" xfId="6108"/>
    <cellStyle name="Commentaire 2 4 3 2 2 4" xfId="6109"/>
    <cellStyle name="Commentaire 2 4 3 2 3" xfId="6110"/>
    <cellStyle name="Commentaire 2 4 3 2 3 2" xfId="6111"/>
    <cellStyle name="Commentaire 2 4 3 2 3 2 2" xfId="6112"/>
    <cellStyle name="Commentaire 2 4 3 2 3 2 3" xfId="6113"/>
    <cellStyle name="Commentaire 2 4 3 2 3 3" xfId="6114"/>
    <cellStyle name="Commentaire 2 4 3 2 3 4" xfId="6115"/>
    <cellStyle name="Commentaire 2 4 3 2 4" xfId="6116"/>
    <cellStyle name="Commentaire 2 4 3 2 4 2" xfId="6117"/>
    <cellStyle name="Commentaire 2 4 3 2 4 2 2" xfId="6118"/>
    <cellStyle name="Commentaire 2 4 3 2 4 2 3" xfId="6119"/>
    <cellStyle name="Commentaire 2 4 3 2 4 3" xfId="6120"/>
    <cellStyle name="Commentaire 2 4 3 2 4 4" xfId="6121"/>
    <cellStyle name="Commentaire 2 4 3 2 5" xfId="6122"/>
    <cellStyle name="Commentaire 2 4 3 2 5 2" xfId="6123"/>
    <cellStyle name="Commentaire 2 4 3 2 5 2 2" xfId="6124"/>
    <cellStyle name="Commentaire 2 4 3 2 5 2 3" xfId="6125"/>
    <cellStyle name="Commentaire 2 4 3 2 5 3" xfId="6126"/>
    <cellStyle name="Commentaire 2 4 3 2 5 4" xfId="6127"/>
    <cellStyle name="Commentaire 2 4 3 2 6" xfId="6128"/>
    <cellStyle name="Commentaire 2 4 3 2 6 2" xfId="6129"/>
    <cellStyle name="Commentaire 2 4 3 2 6 2 2" xfId="6130"/>
    <cellStyle name="Commentaire 2 4 3 2 6 2 3" xfId="6131"/>
    <cellStyle name="Commentaire 2 4 3 2 6 3" xfId="6132"/>
    <cellStyle name="Commentaire 2 4 3 2 6 4" xfId="6133"/>
    <cellStyle name="Commentaire 2 4 3 2 7" xfId="6134"/>
    <cellStyle name="Commentaire 2 4 3 2 7 2" xfId="6135"/>
    <cellStyle name="Commentaire 2 4 3 2 7 2 2" xfId="6136"/>
    <cellStyle name="Commentaire 2 4 3 2 7 2 3" xfId="6137"/>
    <cellStyle name="Commentaire 2 4 3 2 7 3" xfId="6138"/>
    <cellStyle name="Commentaire 2 4 3 2 7 4" xfId="6139"/>
    <cellStyle name="Commentaire 2 4 3 2 8" xfId="6140"/>
    <cellStyle name="Commentaire 2 4 3 2 8 2" xfId="6141"/>
    <cellStyle name="Commentaire 2 4 3 2 8 3" xfId="6142"/>
    <cellStyle name="Commentaire 2 4 3 2 9" xfId="6143"/>
    <cellStyle name="Commentaire 2 4 3 3" xfId="6144"/>
    <cellStyle name="Commentaire 2 4 3 3 10" xfId="6145"/>
    <cellStyle name="Commentaire 2 4 3 3 2" xfId="6146"/>
    <cellStyle name="Commentaire 2 4 3 3 2 2" xfId="6147"/>
    <cellStyle name="Commentaire 2 4 3 3 2 2 2" xfId="6148"/>
    <cellStyle name="Commentaire 2 4 3 3 2 2 3" xfId="6149"/>
    <cellStyle name="Commentaire 2 4 3 3 2 3" xfId="6150"/>
    <cellStyle name="Commentaire 2 4 3 3 2 4" xfId="6151"/>
    <cellStyle name="Commentaire 2 4 3 3 3" xfId="6152"/>
    <cellStyle name="Commentaire 2 4 3 3 3 2" xfId="6153"/>
    <cellStyle name="Commentaire 2 4 3 3 3 2 2" xfId="6154"/>
    <cellStyle name="Commentaire 2 4 3 3 3 2 3" xfId="6155"/>
    <cellStyle name="Commentaire 2 4 3 3 3 3" xfId="6156"/>
    <cellStyle name="Commentaire 2 4 3 3 3 4" xfId="6157"/>
    <cellStyle name="Commentaire 2 4 3 3 4" xfId="6158"/>
    <cellStyle name="Commentaire 2 4 3 3 4 2" xfId="6159"/>
    <cellStyle name="Commentaire 2 4 3 3 4 2 2" xfId="6160"/>
    <cellStyle name="Commentaire 2 4 3 3 4 2 3" xfId="6161"/>
    <cellStyle name="Commentaire 2 4 3 3 4 3" xfId="6162"/>
    <cellStyle name="Commentaire 2 4 3 3 4 4" xfId="6163"/>
    <cellStyle name="Commentaire 2 4 3 3 5" xfId="6164"/>
    <cellStyle name="Commentaire 2 4 3 3 5 2" xfId="6165"/>
    <cellStyle name="Commentaire 2 4 3 3 5 2 2" xfId="6166"/>
    <cellStyle name="Commentaire 2 4 3 3 5 2 3" xfId="6167"/>
    <cellStyle name="Commentaire 2 4 3 3 5 3" xfId="6168"/>
    <cellStyle name="Commentaire 2 4 3 3 5 4" xfId="6169"/>
    <cellStyle name="Commentaire 2 4 3 3 6" xfId="6170"/>
    <cellStyle name="Commentaire 2 4 3 3 6 2" xfId="6171"/>
    <cellStyle name="Commentaire 2 4 3 3 6 2 2" xfId="6172"/>
    <cellStyle name="Commentaire 2 4 3 3 6 2 3" xfId="6173"/>
    <cellStyle name="Commentaire 2 4 3 3 6 3" xfId="6174"/>
    <cellStyle name="Commentaire 2 4 3 3 6 4" xfId="6175"/>
    <cellStyle name="Commentaire 2 4 3 3 7" xfId="6176"/>
    <cellStyle name="Commentaire 2 4 3 3 7 2" xfId="6177"/>
    <cellStyle name="Commentaire 2 4 3 3 7 2 2" xfId="6178"/>
    <cellStyle name="Commentaire 2 4 3 3 7 2 3" xfId="6179"/>
    <cellStyle name="Commentaire 2 4 3 3 7 3" xfId="6180"/>
    <cellStyle name="Commentaire 2 4 3 3 7 4" xfId="6181"/>
    <cellStyle name="Commentaire 2 4 3 3 8" xfId="6182"/>
    <cellStyle name="Commentaire 2 4 3 3 8 2" xfId="6183"/>
    <cellStyle name="Commentaire 2 4 3 3 8 3" xfId="6184"/>
    <cellStyle name="Commentaire 2 4 3 3 9" xfId="6185"/>
    <cellStyle name="Commentaire 2 4 3 4" xfId="6186"/>
    <cellStyle name="Commentaire 2 4 3 4 10" xfId="6187"/>
    <cellStyle name="Commentaire 2 4 3 4 2" xfId="6188"/>
    <cellStyle name="Commentaire 2 4 3 4 2 2" xfId="6189"/>
    <cellStyle name="Commentaire 2 4 3 4 2 2 2" xfId="6190"/>
    <cellStyle name="Commentaire 2 4 3 4 2 2 3" xfId="6191"/>
    <cellStyle name="Commentaire 2 4 3 4 2 3" xfId="6192"/>
    <cellStyle name="Commentaire 2 4 3 4 2 4" xfId="6193"/>
    <cellStyle name="Commentaire 2 4 3 4 3" xfId="6194"/>
    <cellStyle name="Commentaire 2 4 3 4 3 2" xfId="6195"/>
    <cellStyle name="Commentaire 2 4 3 4 3 2 2" xfId="6196"/>
    <cellStyle name="Commentaire 2 4 3 4 3 2 3" xfId="6197"/>
    <cellStyle name="Commentaire 2 4 3 4 3 3" xfId="6198"/>
    <cellStyle name="Commentaire 2 4 3 4 3 4" xfId="6199"/>
    <cellStyle name="Commentaire 2 4 3 4 4" xfId="6200"/>
    <cellStyle name="Commentaire 2 4 3 4 4 2" xfId="6201"/>
    <cellStyle name="Commentaire 2 4 3 4 4 2 2" xfId="6202"/>
    <cellStyle name="Commentaire 2 4 3 4 4 2 3" xfId="6203"/>
    <cellStyle name="Commentaire 2 4 3 4 4 3" xfId="6204"/>
    <cellStyle name="Commentaire 2 4 3 4 4 4" xfId="6205"/>
    <cellStyle name="Commentaire 2 4 3 4 5" xfId="6206"/>
    <cellStyle name="Commentaire 2 4 3 4 5 2" xfId="6207"/>
    <cellStyle name="Commentaire 2 4 3 4 5 2 2" xfId="6208"/>
    <cellStyle name="Commentaire 2 4 3 4 5 2 3" xfId="6209"/>
    <cellStyle name="Commentaire 2 4 3 4 5 3" xfId="6210"/>
    <cellStyle name="Commentaire 2 4 3 4 5 4" xfId="6211"/>
    <cellStyle name="Commentaire 2 4 3 4 6" xfId="6212"/>
    <cellStyle name="Commentaire 2 4 3 4 6 2" xfId="6213"/>
    <cellStyle name="Commentaire 2 4 3 4 6 2 2" xfId="6214"/>
    <cellStyle name="Commentaire 2 4 3 4 6 2 3" xfId="6215"/>
    <cellStyle name="Commentaire 2 4 3 4 6 3" xfId="6216"/>
    <cellStyle name="Commentaire 2 4 3 4 6 4" xfId="6217"/>
    <cellStyle name="Commentaire 2 4 3 4 7" xfId="6218"/>
    <cellStyle name="Commentaire 2 4 3 4 7 2" xfId="6219"/>
    <cellStyle name="Commentaire 2 4 3 4 7 2 2" xfId="6220"/>
    <cellStyle name="Commentaire 2 4 3 4 7 2 3" xfId="6221"/>
    <cellStyle name="Commentaire 2 4 3 4 7 3" xfId="6222"/>
    <cellStyle name="Commentaire 2 4 3 4 7 4" xfId="6223"/>
    <cellStyle name="Commentaire 2 4 3 4 8" xfId="6224"/>
    <cellStyle name="Commentaire 2 4 3 4 8 2" xfId="6225"/>
    <cellStyle name="Commentaire 2 4 3 4 8 3" xfId="6226"/>
    <cellStyle name="Commentaire 2 4 3 4 9" xfId="6227"/>
    <cellStyle name="Commentaire 2 4 3 5" xfId="6228"/>
    <cellStyle name="Commentaire 2 4 3 5 10" xfId="6229"/>
    <cellStyle name="Commentaire 2 4 3 5 2" xfId="6230"/>
    <cellStyle name="Commentaire 2 4 3 5 2 2" xfId="6231"/>
    <cellStyle name="Commentaire 2 4 3 5 2 2 2" xfId="6232"/>
    <cellStyle name="Commentaire 2 4 3 5 2 2 3" xfId="6233"/>
    <cellStyle name="Commentaire 2 4 3 5 2 3" xfId="6234"/>
    <cellStyle name="Commentaire 2 4 3 5 2 4" xfId="6235"/>
    <cellStyle name="Commentaire 2 4 3 5 3" xfId="6236"/>
    <cellStyle name="Commentaire 2 4 3 5 3 2" xfId="6237"/>
    <cellStyle name="Commentaire 2 4 3 5 3 2 2" xfId="6238"/>
    <cellStyle name="Commentaire 2 4 3 5 3 2 3" xfId="6239"/>
    <cellStyle name="Commentaire 2 4 3 5 3 3" xfId="6240"/>
    <cellStyle name="Commentaire 2 4 3 5 3 4" xfId="6241"/>
    <cellStyle name="Commentaire 2 4 3 5 4" xfId="6242"/>
    <cellStyle name="Commentaire 2 4 3 5 4 2" xfId="6243"/>
    <cellStyle name="Commentaire 2 4 3 5 4 2 2" xfId="6244"/>
    <cellStyle name="Commentaire 2 4 3 5 4 2 3" xfId="6245"/>
    <cellStyle name="Commentaire 2 4 3 5 4 3" xfId="6246"/>
    <cellStyle name="Commentaire 2 4 3 5 4 4" xfId="6247"/>
    <cellStyle name="Commentaire 2 4 3 5 5" xfId="6248"/>
    <cellStyle name="Commentaire 2 4 3 5 5 2" xfId="6249"/>
    <cellStyle name="Commentaire 2 4 3 5 5 2 2" xfId="6250"/>
    <cellStyle name="Commentaire 2 4 3 5 5 2 3" xfId="6251"/>
    <cellStyle name="Commentaire 2 4 3 5 5 3" xfId="6252"/>
    <cellStyle name="Commentaire 2 4 3 5 5 4" xfId="6253"/>
    <cellStyle name="Commentaire 2 4 3 5 6" xfId="6254"/>
    <cellStyle name="Commentaire 2 4 3 5 6 2" xfId="6255"/>
    <cellStyle name="Commentaire 2 4 3 5 6 2 2" xfId="6256"/>
    <cellStyle name="Commentaire 2 4 3 5 6 2 3" xfId="6257"/>
    <cellStyle name="Commentaire 2 4 3 5 6 3" xfId="6258"/>
    <cellStyle name="Commentaire 2 4 3 5 6 4" xfId="6259"/>
    <cellStyle name="Commentaire 2 4 3 5 7" xfId="6260"/>
    <cellStyle name="Commentaire 2 4 3 5 7 2" xfId="6261"/>
    <cellStyle name="Commentaire 2 4 3 5 7 2 2" xfId="6262"/>
    <cellStyle name="Commentaire 2 4 3 5 7 2 3" xfId="6263"/>
    <cellStyle name="Commentaire 2 4 3 5 7 3" xfId="6264"/>
    <cellStyle name="Commentaire 2 4 3 5 7 4" xfId="6265"/>
    <cellStyle name="Commentaire 2 4 3 5 8" xfId="6266"/>
    <cellStyle name="Commentaire 2 4 3 5 8 2" xfId="6267"/>
    <cellStyle name="Commentaire 2 4 3 5 8 3" xfId="6268"/>
    <cellStyle name="Commentaire 2 4 3 5 9" xfId="6269"/>
    <cellStyle name="Commentaire 2 4 3 6" xfId="6270"/>
    <cellStyle name="Commentaire 2 4 3 6 10" xfId="6271"/>
    <cellStyle name="Commentaire 2 4 3 6 2" xfId="6272"/>
    <cellStyle name="Commentaire 2 4 3 6 2 2" xfId="6273"/>
    <cellStyle name="Commentaire 2 4 3 6 2 2 2" xfId="6274"/>
    <cellStyle name="Commentaire 2 4 3 6 2 2 3" xfId="6275"/>
    <cellStyle name="Commentaire 2 4 3 6 2 3" xfId="6276"/>
    <cellStyle name="Commentaire 2 4 3 6 2 4" xfId="6277"/>
    <cellStyle name="Commentaire 2 4 3 6 3" xfId="6278"/>
    <cellStyle name="Commentaire 2 4 3 6 3 2" xfId="6279"/>
    <cellStyle name="Commentaire 2 4 3 6 3 2 2" xfId="6280"/>
    <cellStyle name="Commentaire 2 4 3 6 3 2 3" xfId="6281"/>
    <cellStyle name="Commentaire 2 4 3 6 3 3" xfId="6282"/>
    <cellStyle name="Commentaire 2 4 3 6 3 4" xfId="6283"/>
    <cellStyle name="Commentaire 2 4 3 6 4" xfId="6284"/>
    <cellStyle name="Commentaire 2 4 3 6 4 2" xfId="6285"/>
    <cellStyle name="Commentaire 2 4 3 6 4 2 2" xfId="6286"/>
    <cellStyle name="Commentaire 2 4 3 6 4 2 3" xfId="6287"/>
    <cellStyle name="Commentaire 2 4 3 6 4 3" xfId="6288"/>
    <cellStyle name="Commentaire 2 4 3 6 4 4" xfId="6289"/>
    <cellStyle name="Commentaire 2 4 3 6 5" xfId="6290"/>
    <cellStyle name="Commentaire 2 4 3 6 5 2" xfId="6291"/>
    <cellStyle name="Commentaire 2 4 3 6 5 2 2" xfId="6292"/>
    <cellStyle name="Commentaire 2 4 3 6 5 2 3" xfId="6293"/>
    <cellStyle name="Commentaire 2 4 3 6 5 3" xfId="6294"/>
    <cellStyle name="Commentaire 2 4 3 6 5 4" xfId="6295"/>
    <cellStyle name="Commentaire 2 4 3 6 6" xfId="6296"/>
    <cellStyle name="Commentaire 2 4 3 6 6 2" xfId="6297"/>
    <cellStyle name="Commentaire 2 4 3 6 6 2 2" xfId="6298"/>
    <cellStyle name="Commentaire 2 4 3 6 6 2 3" xfId="6299"/>
    <cellStyle name="Commentaire 2 4 3 6 6 3" xfId="6300"/>
    <cellStyle name="Commentaire 2 4 3 6 6 4" xfId="6301"/>
    <cellStyle name="Commentaire 2 4 3 6 7" xfId="6302"/>
    <cellStyle name="Commentaire 2 4 3 6 7 2" xfId="6303"/>
    <cellStyle name="Commentaire 2 4 3 6 7 2 2" xfId="6304"/>
    <cellStyle name="Commentaire 2 4 3 6 7 2 3" xfId="6305"/>
    <cellStyle name="Commentaire 2 4 3 6 7 3" xfId="6306"/>
    <cellStyle name="Commentaire 2 4 3 6 7 4" xfId="6307"/>
    <cellStyle name="Commentaire 2 4 3 6 8" xfId="6308"/>
    <cellStyle name="Commentaire 2 4 3 6 8 2" xfId="6309"/>
    <cellStyle name="Commentaire 2 4 3 6 8 3" xfId="6310"/>
    <cellStyle name="Commentaire 2 4 3 6 9" xfId="6311"/>
    <cellStyle name="Commentaire 2 4 3 7" xfId="6312"/>
    <cellStyle name="Commentaire 2 4 3 7 10" xfId="6313"/>
    <cellStyle name="Commentaire 2 4 3 7 2" xfId="6314"/>
    <cellStyle name="Commentaire 2 4 3 7 2 2" xfId="6315"/>
    <cellStyle name="Commentaire 2 4 3 7 2 2 2" xfId="6316"/>
    <cellStyle name="Commentaire 2 4 3 7 2 2 3" xfId="6317"/>
    <cellStyle name="Commentaire 2 4 3 7 2 3" xfId="6318"/>
    <cellStyle name="Commentaire 2 4 3 7 2 4" xfId="6319"/>
    <cellStyle name="Commentaire 2 4 3 7 3" xfId="6320"/>
    <cellStyle name="Commentaire 2 4 3 7 3 2" xfId="6321"/>
    <cellStyle name="Commentaire 2 4 3 7 3 2 2" xfId="6322"/>
    <cellStyle name="Commentaire 2 4 3 7 3 2 3" xfId="6323"/>
    <cellStyle name="Commentaire 2 4 3 7 3 3" xfId="6324"/>
    <cellStyle name="Commentaire 2 4 3 7 3 4" xfId="6325"/>
    <cellStyle name="Commentaire 2 4 3 7 4" xfId="6326"/>
    <cellStyle name="Commentaire 2 4 3 7 4 2" xfId="6327"/>
    <cellStyle name="Commentaire 2 4 3 7 4 2 2" xfId="6328"/>
    <cellStyle name="Commentaire 2 4 3 7 4 2 3" xfId="6329"/>
    <cellStyle name="Commentaire 2 4 3 7 4 3" xfId="6330"/>
    <cellStyle name="Commentaire 2 4 3 7 4 4" xfId="6331"/>
    <cellStyle name="Commentaire 2 4 3 7 5" xfId="6332"/>
    <cellStyle name="Commentaire 2 4 3 7 5 2" xfId="6333"/>
    <cellStyle name="Commentaire 2 4 3 7 5 2 2" xfId="6334"/>
    <cellStyle name="Commentaire 2 4 3 7 5 2 3" xfId="6335"/>
    <cellStyle name="Commentaire 2 4 3 7 5 3" xfId="6336"/>
    <cellStyle name="Commentaire 2 4 3 7 5 4" xfId="6337"/>
    <cellStyle name="Commentaire 2 4 3 7 6" xfId="6338"/>
    <cellStyle name="Commentaire 2 4 3 7 6 2" xfId="6339"/>
    <cellStyle name="Commentaire 2 4 3 7 6 2 2" xfId="6340"/>
    <cellStyle name="Commentaire 2 4 3 7 6 2 3" xfId="6341"/>
    <cellStyle name="Commentaire 2 4 3 7 6 3" xfId="6342"/>
    <cellStyle name="Commentaire 2 4 3 7 6 4" xfId="6343"/>
    <cellStyle name="Commentaire 2 4 3 7 7" xfId="6344"/>
    <cellStyle name="Commentaire 2 4 3 7 7 2" xfId="6345"/>
    <cellStyle name="Commentaire 2 4 3 7 7 2 2" xfId="6346"/>
    <cellStyle name="Commentaire 2 4 3 7 7 2 3" xfId="6347"/>
    <cellStyle name="Commentaire 2 4 3 7 7 3" xfId="6348"/>
    <cellStyle name="Commentaire 2 4 3 7 7 4" xfId="6349"/>
    <cellStyle name="Commentaire 2 4 3 7 8" xfId="6350"/>
    <cellStyle name="Commentaire 2 4 3 7 8 2" xfId="6351"/>
    <cellStyle name="Commentaire 2 4 3 7 8 3" xfId="6352"/>
    <cellStyle name="Commentaire 2 4 3 7 9" xfId="6353"/>
    <cellStyle name="Commentaire 2 4 3 8" xfId="6354"/>
    <cellStyle name="Commentaire 2 4 3 8 10" xfId="6355"/>
    <cellStyle name="Commentaire 2 4 3 8 2" xfId="6356"/>
    <cellStyle name="Commentaire 2 4 3 8 2 2" xfId="6357"/>
    <cellStyle name="Commentaire 2 4 3 8 2 2 2" xfId="6358"/>
    <cellStyle name="Commentaire 2 4 3 8 2 2 3" xfId="6359"/>
    <cellStyle name="Commentaire 2 4 3 8 2 3" xfId="6360"/>
    <cellStyle name="Commentaire 2 4 3 8 2 4" xfId="6361"/>
    <cellStyle name="Commentaire 2 4 3 8 3" xfId="6362"/>
    <cellStyle name="Commentaire 2 4 3 8 3 2" xfId="6363"/>
    <cellStyle name="Commentaire 2 4 3 8 3 2 2" xfId="6364"/>
    <cellStyle name="Commentaire 2 4 3 8 3 2 3" xfId="6365"/>
    <cellStyle name="Commentaire 2 4 3 8 3 3" xfId="6366"/>
    <cellStyle name="Commentaire 2 4 3 8 3 4" xfId="6367"/>
    <cellStyle name="Commentaire 2 4 3 8 4" xfId="6368"/>
    <cellStyle name="Commentaire 2 4 3 8 4 2" xfId="6369"/>
    <cellStyle name="Commentaire 2 4 3 8 4 2 2" xfId="6370"/>
    <cellStyle name="Commentaire 2 4 3 8 4 2 3" xfId="6371"/>
    <cellStyle name="Commentaire 2 4 3 8 4 3" xfId="6372"/>
    <cellStyle name="Commentaire 2 4 3 8 4 4" xfId="6373"/>
    <cellStyle name="Commentaire 2 4 3 8 5" xfId="6374"/>
    <cellStyle name="Commentaire 2 4 3 8 5 2" xfId="6375"/>
    <cellStyle name="Commentaire 2 4 3 8 5 2 2" xfId="6376"/>
    <cellStyle name="Commentaire 2 4 3 8 5 2 3" xfId="6377"/>
    <cellStyle name="Commentaire 2 4 3 8 5 3" xfId="6378"/>
    <cellStyle name="Commentaire 2 4 3 8 5 4" xfId="6379"/>
    <cellStyle name="Commentaire 2 4 3 8 6" xfId="6380"/>
    <cellStyle name="Commentaire 2 4 3 8 6 2" xfId="6381"/>
    <cellStyle name="Commentaire 2 4 3 8 6 2 2" xfId="6382"/>
    <cellStyle name="Commentaire 2 4 3 8 6 2 3" xfId="6383"/>
    <cellStyle name="Commentaire 2 4 3 8 6 3" xfId="6384"/>
    <cellStyle name="Commentaire 2 4 3 8 6 4" xfId="6385"/>
    <cellStyle name="Commentaire 2 4 3 8 7" xfId="6386"/>
    <cellStyle name="Commentaire 2 4 3 8 7 2" xfId="6387"/>
    <cellStyle name="Commentaire 2 4 3 8 7 2 2" xfId="6388"/>
    <cellStyle name="Commentaire 2 4 3 8 7 2 3" xfId="6389"/>
    <cellStyle name="Commentaire 2 4 3 8 7 3" xfId="6390"/>
    <cellStyle name="Commentaire 2 4 3 8 7 4" xfId="6391"/>
    <cellStyle name="Commentaire 2 4 3 8 8" xfId="6392"/>
    <cellStyle name="Commentaire 2 4 3 8 8 2" xfId="6393"/>
    <cellStyle name="Commentaire 2 4 3 8 8 3" xfId="6394"/>
    <cellStyle name="Commentaire 2 4 3 8 9" xfId="6395"/>
    <cellStyle name="Commentaire 2 4 3 9" xfId="6396"/>
    <cellStyle name="Commentaire 2 4 3 9 10" xfId="6397"/>
    <cellStyle name="Commentaire 2 4 3 9 2" xfId="6398"/>
    <cellStyle name="Commentaire 2 4 3 9 2 2" xfId="6399"/>
    <cellStyle name="Commentaire 2 4 3 9 2 2 2" xfId="6400"/>
    <cellStyle name="Commentaire 2 4 3 9 2 2 3" xfId="6401"/>
    <cellStyle name="Commentaire 2 4 3 9 2 3" xfId="6402"/>
    <cellStyle name="Commentaire 2 4 3 9 2 4" xfId="6403"/>
    <cellStyle name="Commentaire 2 4 3 9 3" xfId="6404"/>
    <cellStyle name="Commentaire 2 4 3 9 3 2" xfId="6405"/>
    <cellStyle name="Commentaire 2 4 3 9 3 2 2" xfId="6406"/>
    <cellStyle name="Commentaire 2 4 3 9 3 2 3" xfId="6407"/>
    <cellStyle name="Commentaire 2 4 3 9 3 3" xfId="6408"/>
    <cellStyle name="Commentaire 2 4 3 9 3 4" xfId="6409"/>
    <cellStyle name="Commentaire 2 4 3 9 4" xfId="6410"/>
    <cellStyle name="Commentaire 2 4 3 9 4 2" xfId="6411"/>
    <cellStyle name="Commentaire 2 4 3 9 4 2 2" xfId="6412"/>
    <cellStyle name="Commentaire 2 4 3 9 4 2 3" xfId="6413"/>
    <cellStyle name="Commentaire 2 4 3 9 4 3" xfId="6414"/>
    <cellStyle name="Commentaire 2 4 3 9 4 4" xfId="6415"/>
    <cellStyle name="Commentaire 2 4 3 9 5" xfId="6416"/>
    <cellStyle name="Commentaire 2 4 3 9 5 2" xfId="6417"/>
    <cellStyle name="Commentaire 2 4 3 9 5 2 2" xfId="6418"/>
    <cellStyle name="Commentaire 2 4 3 9 5 2 3" xfId="6419"/>
    <cellStyle name="Commentaire 2 4 3 9 5 3" xfId="6420"/>
    <cellStyle name="Commentaire 2 4 3 9 5 4" xfId="6421"/>
    <cellStyle name="Commentaire 2 4 3 9 6" xfId="6422"/>
    <cellStyle name="Commentaire 2 4 3 9 6 2" xfId="6423"/>
    <cellStyle name="Commentaire 2 4 3 9 6 2 2" xfId="6424"/>
    <cellStyle name="Commentaire 2 4 3 9 6 2 3" xfId="6425"/>
    <cellStyle name="Commentaire 2 4 3 9 6 3" xfId="6426"/>
    <cellStyle name="Commentaire 2 4 3 9 6 4" xfId="6427"/>
    <cellStyle name="Commentaire 2 4 3 9 7" xfId="6428"/>
    <cellStyle name="Commentaire 2 4 3 9 7 2" xfId="6429"/>
    <cellStyle name="Commentaire 2 4 3 9 7 2 2" xfId="6430"/>
    <cellStyle name="Commentaire 2 4 3 9 7 2 3" xfId="6431"/>
    <cellStyle name="Commentaire 2 4 3 9 7 3" xfId="6432"/>
    <cellStyle name="Commentaire 2 4 3 9 7 4" xfId="6433"/>
    <cellStyle name="Commentaire 2 4 3 9 8" xfId="6434"/>
    <cellStyle name="Commentaire 2 4 3 9 8 2" xfId="6435"/>
    <cellStyle name="Commentaire 2 4 3 9 8 3" xfId="6436"/>
    <cellStyle name="Commentaire 2 4 3 9 9" xfId="6437"/>
    <cellStyle name="Commentaire 2 4 4" xfId="6438"/>
    <cellStyle name="Commentaire 2 4 4 10" xfId="6439"/>
    <cellStyle name="Commentaire 2 4 4 2" xfId="6440"/>
    <cellStyle name="Commentaire 2 4 4 2 2" xfId="6441"/>
    <cellStyle name="Commentaire 2 4 4 2 2 2" xfId="6442"/>
    <cellStyle name="Commentaire 2 4 4 2 2 3" xfId="6443"/>
    <cellStyle name="Commentaire 2 4 4 2 3" xfId="6444"/>
    <cellStyle name="Commentaire 2 4 4 2 4" xfId="6445"/>
    <cellStyle name="Commentaire 2 4 4 3" xfId="6446"/>
    <cellStyle name="Commentaire 2 4 4 3 2" xfId="6447"/>
    <cellStyle name="Commentaire 2 4 4 3 2 2" xfId="6448"/>
    <cellStyle name="Commentaire 2 4 4 3 2 3" xfId="6449"/>
    <cellStyle name="Commentaire 2 4 4 3 3" xfId="6450"/>
    <cellStyle name="Commentaire 2 4 4 3 4" xfId="6451"/>
    <cellStyle name="Commentaire 2 4 4 4" xfId="6452"/>
    <cellStyle name="Commentaire 2 4 4 4 2" xfId="6453"/>
    <cellStyle name="Commentaire 2 4 4 4 2 2" xfId="6454"/>
    <cellStyle name="Commentaire 2 4 4 4 2 3" xfId="6455"/>
    <cellStyle name="Commentaire 2 4 4 4 3" xfId="6456"/>
    <cellStyle name="Commentaire 2 4 4 4 4" xfId="6457"/>
    <cellStyle name="Commentaire 2 4 4 5" xfId="6458"/>
    <cellStyle name="Commentaire 2 4 4 5 2" xfId="6459"/>
    <cellStyle name="Commentaire 2 4 4 5 2 2" xfId="6460"/>
    <cellStyle name="Commentaire 2 4 4 5 2 3" xfId="6461"/>
    <cellStyle name="Commentaire 2 4 4 5 3" xfId="6462"/>
    <cellStyle name="Commentaire 2 4 4 5 4" xfId="6463"/>
    <cellStyle name="Commentaire 2 4 4 6" xfId="6464"/>
    <cellStyle name="Commentaire 2 4 4 6 2" xfId="6465"/>
    <cellStyle name="Commentaire 2 4 4 6 2 2" xfId="6466"/>
    <cellStyle name="Commentaire 2 4 4 6 2 3" xfId="6467"/>
    <cellStyle name="Commentaire 2 4 4 6 3" xfId="6468"/>
    <cellStyle name="Commentaire 2 4 4 6 4" xfId="6469"/>
    <cellStyle name="Commentaire 2 4 4 7" xfId="6470"/>
    <cellStyle name="Commentaire 2 4 4 7 2" xfId="6471"/>
    <cellStyle name="Commentaire 2 4 4 7 2 2" xfId="6472"/>
    <cellStyle name="Commentaire 2 4 4 7 2 3" xfId="6473"/>
    <cellStyle name="Commentaire 2 4 4 7 3" xfId="6474"/>
    <cellStyle name="Commentaire 2 4 4 7 4" xfId="6475"/>
    <cellStyle name="Commentaire 2 4 4 8" xfId="6476"/>
    <cellStyle name="Commentaire 2 4 4 8 2" xfId="6477"/>
    <cellStyle name="Commentaire 2 4 4 8 3" xfId="6478"/>
    <cellStyle name="Commentaire 2 4 4 9" xfId="6479"/>
    <cellStyle name="Commentaire 2 4 5" xfId="6480"/>
    <cellStyle name="Commentaire 2 4 5 10" xfId="6481"/>
    <cellStyle name="Commentaire 2 4 5 2" xfId="6482"/>
    <cellStyle name="Commentaire 2 4 5 2 2" xfId="6483"/>
    <cellStyle name="Commentaire 2 4 5 2 2 2" xfId="6484"/>
    <cellStyle name="Commentaire 2 4 5 2 2 3" xfId="6485"/>
    <cellStyle name="Commentaire 2 4 5 2 3" xfId="6486"/>
    <cellStyle name="Commentaire 2 4 5 2 4" xfId="6487"/>
    <cellStyle name="Commentaire 2 4 5 3" xfId="6488"/>
    <cellStyle name="Commentaire 2 4 5 3 2" xfId="6489"/>
    <cellStyle name="Commentaire 2 4 5 3 2 2" xfId="6490"/>
    <cellStyle name="Commentaire 2 4 5 3 2 3" xfId="6491"/>
    <cellStyle name="Commentaire 2 4 5 3 3" xfId="6492"/>
    <cellStyle name="Commentaire 2 4 5 3 4" xfId="6493"/>
    <cellStyle name="Commentaire 2 4 5 4" xfId="6494"/>
    <cellStyle name="Commentaire 2 4 5 4 2" xfId="6495"/>
    <cellStyle name="Commentaire 2 4 5 4 2 2" xfId="6496"/>
    <cellStyle name="Commentaire 2 4 5 4 2 3" xfId="6497"/>
    <cellStyle name="Commentaire 2 4 5 4 3" xfId="6498"/>
    <cellStyle name="Commentaire 2 4 5 4 4" xfId="6499"/>
    <cellStyle name="Commentaire 2 4 5 5" xfId="6500"/>
    <cellStyle name="Commentaire 2 4 5 5 2" xfId="6501"/>
    <cellStyle name="Commentaire 2 4 5 5 2 2" xfId="6502"/>
    <cellStyle name="Commentaire 2 4 5 5 2 3" xfId="6503"/>
    <cellStyle name="Commentaire 2 4 5 5 3" xfId="6504"/>
    <cellStyle name="Commentaire 2 4 5 5 4" xfId="6505"/>
    <cellStyle name="Commentaire 2 4 5 6" xfId="6506"/>
    <cellStyle name="Commentaire 2 4 5 6 2" xfId="6507"/>
    <cellStyle name="Commentaire 2 4 5 6 2 2" xfId="6508"/>
    <cellStyle name="Commentaire 2 4 5 6 2 3" xfId="6509"/>
    <cellStyle name="Commentaire 2 4 5 6 3" xfId="6510"/>
    <cellStyle name="Commentaire 2 4 5 6 4" xfId="6511"/>
    <cellStyle name="Commentaire 2 4 5 7" xfId="6512"/>
    <cellStyle name="Commentaire 2 4 5 7 2" xfId="6513"/>
    <cellStyle name="Commentaire 2 4 5 7 2 2" xfId="6514"/>
    <cellStyle name="Commentaire 2 4 5 7 2 3" xfId="6515"/>
    <cellStyle name="Commentaire 2 4 5 7 3" xfId="6516"/>
    <cellStyle name="Commentaire 2 4 5 7 4" xfId="6517"/>
    <cellStyle name="Commentaire 2 4 5 8" xfId="6518"/>
    <cellStyle name="Commentaire 2 4 5 8 2" xfId="6519"/>
    <cellStyle name="Commentaire 2 4 5 8 3" xfId="6520"/>
    <cellStyle name="Commentaire 2 4 5 9" xfId="6521"/>
    <cellStyle name="Commentaire 2 4 6" xfId="6522"/>
    <cellStyle name="Commentaire 2 4 6 10" xfId="6523"/>
    <cellStyle name="Commentaire 2 4 6 2" xfId="6524"/>
    <cellStyle name="Commentaire 2 4 6 2 2" xfId="6525"/>
    <cellStyle name="Commentaire 2 4 6 2 2 2" xfId="6526"/>
    <cellStyle name="Commentaire 2 4 6 2 2 3" xfId="6527"/>
    <cellStyle name="Commentaire 2 4 6 2 3" xfId="6528"/>
    <cellStyle name="Commentaire 2 4 6 2 4" xfId="6529"/>
    <cellStyle name="Commentaire 2 4 6 3" xfId="6530"/>
    <cellStyle name="Commentaire 2 4 6 3 2" xfId="6531"/>
    <cellStyle name="Commentaire 2 4 6 3 2 2" xfId="6532"/>
    <cellStyle name="Commentaire 2 4 6 3 2 3" xfId="6533"/>
    <cellStyle name="Commentaire 2 4 6 3 3" xfId="6534"/>
    <cellStyle name="Commentaire 2 4 6 3 4" xfId="6535"/>
    <cellStyle name="Commentaire 2 4 6 4" xfId="6536"/>
    <cellStyle name="Commentaire 2 4 6 4 2" xfId="6537"/>
    <cellStyle name="Commentaire 2 4 6 4 2 2" xfId="6538"/>
    <cellStyle name="Commentaire 2 4 6 4 2 3" xfId="6539"/>
    <cellStyle name="Commentaire 2 4 6 4 3" xfId="6540"/>
    <cellStyle name="Commentaire 2 4 6 4 4" xfId="6541"/>
    <cellStyle name="Commentaire 2 4 6 5" xfId="6542"/>
    <cellStyle name="Commentaire 2 4 6 5 2" xfId="6543"/>
    <cellStyle name="Commentaire 2 4 6 5 2 2" xfId="6544"/>
    <cellStyle name="Commentaire 2 4 6 5 2 3" xfId="6545"/>
    <cellStyle name="Commentaire 2 4 6 5 3" xfId="6546"/>
    <cellStyle name="Commentaire 2 4 6 5 4" xfId="6547"/>
    <cellStyle name="Commentaire 2 4 6 6" xfId="6548"/>
    <cellStyle name="Commentaire 2 4 6 6 2" xfId="6549"/>
    <cellStyle name="Commentaire 2 4 6 6 2 2" xfId="6550"/>
    <cellStyle name="Commentaire 2 4 6 6 2 3" xfId="6551"/>
    <cellStyle name="Commentaire 2 4 6 6 3" xfId="6552"/>
    <cellStyle name="Commentaire 2 4 6 6 4" xfId="6553"/>
    <cellStyle name="Commentaire 2 4 6 7" xfId="6554"/>
    <cellStyle name="Commentaire 2 4 6 7 2" xfId="6555"/>
    <cellStyle name="Commentaire 2 4 6 7 2 2" xfId="6556"/>
    <cellStyle name="Commentaire 2 4 6 7 2 3" xfId="6557"/>
    <cellStyle name="Commentaire 2 4 6 7 3" xfId="6558"/>
    <cellStyle name="Commentaire 2 4 6 7 4" xfId="6559"/>
    <cellStyle name="Commentaire 2 4 6 8" xfId="6560"/>
    <cellStyle name="Commentaire 2 4 6 8 2" xfId="6561"/>
    <cellStyle name="Commentaire 2 4 6 8 3" xfId="6562"/>
    <cellStyle name="Commentaire 2 4 6 9" xfId="6563"/>
    <cellStyle name="Commentaire 2 4 7" xfId="6564"/>
    <cellStyle name="Commentaire 2 4 7 10" xfId="6565"/>
    <cellStyle name="Commentaire 2 4 7 2" xfId="6566"/>
    <cellStyle name="Commentaire 2 4 7 2 2" xfId="6567"/>
    <cellStyle name="Commentaire 2 4 7 2 2 2" xfId="6568"/>
    <cellStyle name="Commentaire 2 4 7 2 2 3" xfId="6569"/>
    <cellStyle name="Commentaire 2 4 7 2 3" xfId="6570"/>
    <cellStyle name="Commentaire 2 4 7 2 4" xfId="6571"/>
    <cellStyle name="Commentaire 2 4 7 3" xfId="6572"/>
    <cellStyle name="Commentaire 2 4 7 3 2" xfId="6573"/>
    <cellStyle name="Commentaire 2 4 7 3 2 2" xfId="6574"/>
    <cellStyle name="Commentaire 2 4 7 3 2 3" xfId="6575"/>
    <cellStyle name="Commentaire 2 4 7 3 3" xfId="6576"/>
    <cellStyle name="Commentaire 2 4 7 3 4" xfId="6577"/>
    <cellStyle name="Commentaire 2 4 7 4" xfId="6578"/>
    <cellStyle name="Commentaire 2 4 7 4 2" xfId="6579"/>
    <cellStyle name="Commentaire 2 4 7 4 2 2" xfId="6580"/>
    <cellStyle name="Commentaire 2 4 7 4 2 3" xfId="6581"/>
    <cellStyle name="Commentaire 2 4 7 4 3" xfId="6582"/>
    <cellStyle name="Commentaire 2 4 7 4 4" xfId="6583"/>
    <cellStyle name="Commentaire 2 4 7 5" xfId="6584"/>
    <cellStyle name="Commentaire 2 4 7 5 2" xfId="6585"/>
    <cellStyle name="Commentaire 2 4 7 5 2 2" xfId="6586"/>
    <cellStyle name="Commentaire 2 4 7 5 2 3" xfId="6587"/>
    <cellStyle name="Commentaire 2 4 7 5 3" xfId="6588"/>
    <cellStyle name="Commentaire 2 4 7 5 4" xfId="6589"/>
    <cellStyle name="Commentaire 2 4 7 6" xfId="6590"/>
    <cellStyle name="Commentaire 2 4 7 6 2" xfId="6591"/>
    <cellStyle name="Commentaire 2 4 7 6 2 2" xfId="6592"/>
    <cellStyle name="Commentaire 2 4 7 6 2 3" xfId="6593"/>
    <cellStyle name="Commentaire 2 4 7 6 3" xfId="6594"/>
    <cellStyle name="Commentaire 2 4 7 6 4" xfId="6595"/>
    <cellStyle name="Commentaire 2 4 7 7" xfId="6596"/>
    <cellStyle name="Commentaire 2 4 7 7 2" xfId="6597"/>
    <cellStyle name="Commentaire 2 4 7 7 2 2" xfId="6598"/>
    <cellStyle name="Commentaire 2 4 7 7 2 3" xfId="6599"/>
    <cellStyle name="Commentaire 2 4 7 7 3" xfId="6600"/>
    <cellStyle name="Commentaire 2 4 7 7 4" xfId="6601"/>
    <cellStyle name="Commentaire 2 4 7 8" xfId="6602"/>
    <cellStyle name="Commentaire 2 4 7 8 2" xfId="6603"/>
    <cellStyle name="Commentaire 2 4 7 8 3" xfId="6604"/>
    <cellStyle name="Commentaire 2 4 7 9" xfId="6605"/>
    <cellStyle name="Commentaire 2 4 8" xfId="6606"/>
    <cellStyle name="Commentaire 2 4 8 10" xfId="6607"/>
    <cellStyle name="Commentaire 2 4 8 2" xfId="6608"/>
    <cellStyle name="Commentaire 2 4 8 2 2" xfId="6609"/>
    <cellStyle name="Commentaire 2 4 8 2 2 2" xfId="6610"/>
    <cellStyle name="Commentaire 2 4 8 2 2 3" xfId="6611"/>
    <cellStyle name="Commentaire 2 4 8 2 3" xfId="6612"/>
    <cellStyle name="Commentaire 2 4 8 2 4" xfId="6613"/>
    <cellStyle name="Commentaire 2 4 8 3" xfId="6614"/>
    <cellStyle name="Commentaire 2 4 8 3 2" xfId="6615"/>
    <cellStyle name="Commentaire 2 4 8 3 2 2" xfId="6616"/>
    <cellStyle name="Commentaire 2 4 8 3 2 3" xfId="6617"/>
    <cellStyle name="Commentaire 2 4 8 3 3" xfId="6618"/>
    <cellStyle name="Commentaire 2 4 8 3 4" xfId="6619"/>
    <cellStyle name="Commentaire 2 4 8 4" xfId="6620"/>
    <cellStyle name="Commentaire 2 4 8 4 2" xfId="6621"/>
    <cellStyle name="Commentaire 2 4 8 4 2 2" xfId="6622"/>
    <cellStyle name="Commentaire 2 4 8 4 2 3" xfId="6623"/>
    <cellStyle name="Commentaire 2 4 8 4 3" xfId="6624"/>
    <cellStyle name="Commentaire 2 4 8 4 4" xfId="6625"/>
    <cellStyle name="Commentaire 2 4 8 5" xfId="6626"/>
    <cellStyle name="Commentaire 2 4 8 5 2" xfId="6627"/>
    <cellStyle name="Commentaire 2 4 8 5 2 2" xfId="6628"/>
    <cellStyle name="Commentaire 2 4 8 5 2 3" xfId="6629"/>
    <cellStyle name="Commentaire 2 4 8 5 3" xfId="6630"/>
    <cellStyle name="Commentaire 2 4 8 5 4" xfId="6631"/>
    <cellStyle name="Commentaire 2 4 8 6" xfId="6632"/>
    <cellStyle name="Commentaire 2 4 8 6 2" xfId="6633"/>
    <cellStyle name="Commentaire 2 4 8 6 2 2" xfId="6634"/>
    <cellStyle name="Commentaire 2 4 8 6 2 3" xfId="6635"/>
    <cellStyle name="Commentaire 2 4 8 6 3" xfId="6636"/>
    <cellStyle name="Commentaire 2 4 8 6 4" xfId="6637"/>
    <cellStyle name="Commentaire 2 4 8 7" xfId="6638"/>
    <cellStyle name="Commentaire 2 4 8 7 2" xfId="6639"/>
    <cellStyle name="Commentaire 2 4 8 7 2 2" xfId="6640"/>
    <cellStyle name="Commentaire 2 4 8 7 2 3" xfId="6641"/>
    <cellStyle name="Commentaire 2 4 8 7 3" xfId="6642"/>
    <cellStyle name="Commentaire 2 4 8 7 4" xfId="6643"/>
    <cellStyle name="Commentaire 2 4 8 8" xfId="6644"/>
    <cellStyle name="Commentaire 2 4 8 8 2" xfId="6645"/>
    <cellStyle name="Commentaire 2 4 8 8 3" xfId="6646"/>
    <cellStyle name="Commentaire 2 4 8 9" xfId="6647"/>
    <cellStyle name="Commentaire 2 4 9" xfId="6648"/>
    <cellStyle name="Commentaire 2 4 9 10" xfId="6649"/>
    <cellStyle name="Commentaire 2 4 9 2" xfId="6650"/>
    <cellStyle name="Commentaire 2 4 9 2 2" xfId="6651"/>
    <cellStyle name="Commentaire 2 4 9 2 2 2" xfId="6652"/>
    <cellStyle name="Commentaire 2 4 9 2 2 3" xfId="6653"/>
    <cellStyle name="Commentaire 2 4 9 2 3" xfId="6654"/>
    <cellStyle name="Commentaire 2 4 9 2 4" xfId="6655"/>
    <cellStyle name="Commentaire 2 4 9 3" xfId="6656"/>
    <cellStyle name="Commentaire 2 4 9 3 2" xfId="6657"/>
    <cellStyle name="Commentaire 2 4 9 3 2 2" xfId="6658"/>
    <cellStyle name="Commentaire 2 4 9 3 2 3" xfId="6659"/>
    <cellStyle name="Commentaire 2 4 9 3 3" xfId="6660"/>
    <cellStyle name="Commentaire 2 4 9 3 4" xfId="6661"/>
    <cellStyle name="Commentaire 2 4 9 4" xfId="6662"/>
    <cellStyle name="Commentaire 2 4 9 4 2" xfId="6663"/>
    <cellStyle name="Commentaire 2 4 9 4 2 2" xfId="6664"/>
    <cellStyle name="Commentaire 2 4 9 4 2 3" xfId="6665"/>
    <cellStyle name="Commentaire 2 4 9 4 3" xfId="6666"/>
    <cellStyle name="Commentaire 2 4 9 4 4" xfId="6667"/>
    <cellStyle name="Commentaire 2 4 9 5" xfId="6668"/>
    <cellStyle name="Commentaire 2 4 9 5 2" xfId="6669"/>
    <cellStyle name="Commentaire 2 4 9 5 2 2" xfId="6670"/>
    <cellStyle name="Commentaire 2 4 9 5 2 3" xfId="6671"/>
    <cellStyle name="Commentaire 2 4 9 5 3" xfId="6672"/>
    <cellStyle name="Commentaire 2 4 9 5 4" xfId="6673"/>
    <cellStyle name="Commentaire 2 4 9 6" xfId="6674"/>
    <cellStyle name="Commentaire 2 4 9 6 2" xfId="6675"/>
    <cellStyle name="Commentaire 2 4 9 6 2 2" xfId="6676"/>
    <cellStyle name="Commentaire 2 4 9 6 2 3" xfId="6677"/>
    <cellStyle name="Commentaire 2 4 9 6 3" xfId="6678"/>
    <cellStyle name="Commentaire 2 4 9 6 4" xfId="6679"/>
    <cellStyle name="Commentaire 2 4 9 7" xfId="6680"/>
    <cellStyle name="Commentaire 2 4 9 7 2" xfId="6681"/>
    <cellStyle name="Commentaire 2 4 9 7 2 2" xfId="6682"/>
    <cellStyle name="Commentaire 2 4 9 7 2 3" xfId="6683"/>
    <cellStyle name="Commentaire 2 4 9 7 3" xfId="6684"/>
    <cellStyle name="Commentaire 2 4 9 7 4" xfId="6685"/>
    <cellStyle name="Commentaire 2 4 9 8" xfId="6686"/>
    <cellStyle name="Commentaire 2 4 9 8 2" xfId="6687"/>
    <cellStyle name="Commentaire 2 4 9 8 3" xfId="6688"/>
    <cellStyle name="Commentaire 2 4 9 9" xfId="6689"/>
    <cellStyle name="Commentaire 2 40" xfId="6690"/>
    <cellStyle name="Commentaire 2 41" xfId="6691"/>
    <cellStyle name="Commentaire 2 42" xfId="6692"/>
    <cellStyle name="Commentaire 2 43" xfId="6693"/>
    <cellStyle name="Commentaire 2 44" xfId="6694"/>
    <cellStyle name="Commentaire 2 45" xfId="6695"/>
    <cellStyle name="Commentaire 2 46" xfId="6696"/>
    <cellStyle name="Commentaire 2 5" xfId="6697"/>
    <cellStyle name="Commentaire 2 5 10" xfId="6698"/>
    <cellStyle name="Commentaire 2 5 10 10" xfId="6699"/>
    <cellStyle name="Commentaire 2 5 10 2" xfId="6700"/>
    <cellStyle name="Commentaire 2 5 10 2 2" xfId="6701"/>
    <cellStyle name="Commentaire 2 5 10 2 2 2" xfId="6702"/>
    <cellStyle name="Commentaire 2 5 10 2 2 3" xfId="6703"/>
    <cellStyle name="Commentaire 2 5 10 2 3" xfId="6704"/>
    <cellStyle name="Commentaire 2 5 10 2 4" xfId="6705"/>
    <cellStyle name="Commentaire 2 5 10 3" xfId="6706"/>
    <cellStyle name="Commentaire 2 5 10 3 2" xfId="6707"/>
    <cellStyle name="Commentaire 2 5 10 3 2 2" xfId="6708"/>
    <cellStyle name="Commentaire 2 5 10 3 2 3" xfId="6709"/>
    <cellStyle name="Commentaire 2 5 10 3 3" xfId="6710"/>
    <cellStyle name="Commentaire 2 5 10 3 4" xfId="6711"/>
    <cellStyle name="Commentaire 2 5 10 4" xfId="6712"/>
    <cellStyle name="Commentaire 2 5 10 4 2" xfId="6713"/>
    <cellStyle name="Commentaire 2 5 10 4 2 2" xfId="6714"/>
    <cellStyle name="Commentaire 2 5 10 4 2 3" xfId="6715"/>
    <cellStyle name="Commentaire 2 5 10 4 3" xfId="6716"/>
    <cellStyle name="Commentaire 2 5 10 4 4" xfId="6717"/>
    <cellStyle name="Commentaire 2 5 10 5" xfId="6718"/>
    <cellStyle name="Commentaire 2 5 10 5 2" xfId="6719"/>
    <cellStyle name="Commentaire 2 5 10 5 2 2" xfId="6720"/>
    <cellStyle name="Commentaire 2 5 10 5 2 3" xfId="6721"/>
    <cellStyle name="Commentaire 2 5 10 5 3" xfId="6722"/>
    <cellStyle name="Commentaire 2 5 10 5 4" xfId="6723"/>
    <cellStyle name="Commentaire 2 5 10 6" xfId="6724"/>
    <cellStyle name="Commentaire 2 5 10 6 2" xfId="6725"/>
    <cellStyle name="Commentaire 2 5 10 6 2 2" xfId="6726"/>
    <cellStyle name="Commentaire 2 5 10 6 2 3" xfId="6727"/>
    <cellStyle name="Commentaire 2 5 10 6 3" xfId="6728"/>
    <cellStyle name="Commentaire 2 5 10 6 4" xfId="6729"/>
    <cellStyle name="Commentaire 2 5 10 7" xfId="6730"/>
    <cellStyle name="Commentaire 2 5 10 7 2" xfId="6731"/>
    <cellStyle name="Commentaire 2 5 10 7 2 2" xfId="6732"/>
    <cellStyle name="Commentaire 2 5 10 7 2 3" xfId="6733"/>
    <cellStyle name="Commentaire 2 5 10 7 3" xfId="6734"/>
    <cellStyle name="Commentaire 2 5 10 7 4" xfId="6735"/>
    <cellStyle name="Commentaire 2 5 10 8" xfId="6736"/>
    <cellStyle name="Commentaire 2 5 10 8 2" xfId="6737"/>
    <cellStyle name="Commentaire 2 5 10 8 3" xfId="6738"/>
    <cellStyle name="Commentaire 2 5 10 9" xfId="6739"/>
    <cellStyle name="Commentaire 2 5 11" xfId="6740"/>
    <cellStyle name="Commentaire 2 5 11 10" xfId="6741"/>
    <cellStyle name="Commentaire 2 5 11 2" xfId="6742"/>
    <cellStyle name="Commentaire 2 5 11 2 2" xfId="6743"/>
    <cellStyle name="Commentaire 2 5 11 2 2 2" xfId="6744"/>
    <cellStyle name="Commentaire 2 5 11 2 2 3" xfId="6745"/>
    <cellStyle name="Commentaire 2 5 11 2 3" xfId="6746"/>
    <cellStyle name="Commentaire 2 5 11 2 4" xfId="6747"/>
    <cellStyle name="Commentaire 2 5 11 3" xfId="6748"/>
    <cellStyle name="Commentaire 2 5 11 3 2" xfId="6749"/>
    <cellStyle name="Commentaire 2 5 11 3 2 2" xfId="6750"/>
    <cellStyle name="Commentaire 2 5 11 3 2 3" xfId="6751"/>
    <cellStyle name="Commentaire 2 5 11 3 3" xfId="6752"/>
    <cellStyle name="Commentaire 2 5 11 3 4" xfId="6753"/>
    <cellStyle name="Commentaire 2 5 11 4" xfId="6754"/>
    <cellStyle name="Commentaire 2 5 11 4 2" xfId="6755"/>
    <cellStyle name="Commentaire 2 5 11 4 2 2" xfId="6756"/>
    <cellStyle name="Commentaire 2 5 11 4 2 3" xfId="6757"/>
    <cellStyle name="Commentaire 2 5 11 4 3" xfId="6758"/>
    <cellStyle name="Commentaire 2 5 11 4 4" xfId="6759"/>
    <cellStyle name="Commentaire 2 5 11 5" xfId="6760"/>
    <cellStyle name="Commentaire 2 5 11 5 2" xfId="6761"/>
    <cellStyle name="Commentaire 2 5 11 5 2 2" xfId="6762"/>
    <cellStyle name="Commentaire 2 5 11 5 2 3" xfId="6763"/>
    <cellStyle name="Commentaire 2 5 11 5 3" xfId="6764"/>
    <cellStyle name="Commentaire 2 5 11 5 4" xfId="6765"/>
    <cellStyle name="Commentaire 2 5 11 6" xfId="6766"/>
    <cellStyle name="Commentaire 2 5 11 6 2" xfId="6767"/>
    <cellStyle name="Commentaire 2 5 11 6 2 2" xfId="6768"/>
    <cellStyle name="Commentaire 2 5 11 6 2 3" xfId="6769"/>
    <cellStyle name="Commentaire 2 5 11 6 3" xfId="6770"/>
    <cellStyle name="Commentaire 2 5 11 6 4" xfId="6771"/>
    <cellStyle name="Commentaire 2 5 11 7" xfId="6772"/>
    <cellStyle name="Commentaire 2 5 11 7 2" xfId="6773"/>
    <cellStyle name="Commentaire 2 5 11 7 2 2" xfId="6774"/>
    <cellStyle name="Commentaire 2 5 11 7 2 3" xfId="6775"/>
    <cellStyle name="Commentaire 2 5 11 7 3" xfId="6776"/>
    <cellStyle name="Commentaire 2 5 11 7 4" xfId="6777"/>
    <cellStyle name="Commentaire 2 5 11 8" xfId="6778"/>
    <cellStyle name="Commentaire 2 5 11 8 2" xfId="6779"/>
    <cellStyle name="Commentaire 2 5 11 8 3" xfId="6780"/>
    <cellStyle name="Commentaire 2 5 11 9" xfId="6781"/>
    <cellStyle name="Commentaire 2 5 12" xfId="6782"/>
    <cellStyle name="Commentaire 2 5 12 10" xfId="6783"/>
    <cellStyle name="Commentaire 2 5 12 2" xfId="6784"/>
    <cellStyle name="Commentaire 2 5 12 2 2" xfId="6785"/>
    <cellStyle name="Commentaire 2 5 12 2 2 2" xfId="6786"/>
    <cellStyle name="Commentaire 2 5 12 2 2 3" xfId="6787"/>
    <cellStyle name="Commentaire 2 5 12 2 3" xfId="6788"/>
    <cellStyle name="Commentaire 2 5 12 2 4" xfId="6789"/>
    <cellStyle name="Commentaire 2 5 12 3" xfId="6790"/>
    <cellStyle name="Commentaire 2 5 12 3 2" xfId="6791"/>
    <cellStyle name="Commentaire 2 5 12 3 2 2" xfId="6792"/>
    <cellStyle name="Commentaire 2 5 12 3 2 3" xfId="6793"/>
    <cellStyle name="Commentaire 2 5 12 3 3" xfId="6794"/>
    <cellStyle name="Commentaire 2 5 12 3 4" xfId="6795"/>
    <cellStyle name="Commentaire 2 5 12 4" xfId="6796"/>
    <cellStyle name="Commentaire 2 5 12 4 2" xfId="6797"/>
    <cellStyle name="Commentaire 2 5 12 4 2 2" xfId="6798"/>
    <cellStyle name="Commentaire 2 5 12 4 2 3" xfId="6799"/>
    <cellStyle name="Commentaire 2 5 12 4 3" xfId="6800"/>
    <cellStyle name="Commentaire 2 5 12 4 4" xfId="6801"/>
    <cellStyle name="Commentaire 2 5 12 5" xfId="6802"/>
    <cellStyle name="Commentaire 2 5 12 5 2" xfId="6803"/>
    <cellStyle name="Commentaire 2 5 12 5 2 2" xfId="6804"/>
    <cellStyle name="Commentaire 2 5 12 5 2 3" xfId="6805"/>
    <cellStyle name="Commentaire 2 5 12 5 3" xfId="6806"/>
    <cellStyle name="Commentaire 2 5 12 5 4" xfId="6807"/>
    <cellStyle name="Commentaire 2 5 12 6" xfId="6808"/>
    <cellStyle name="Commentaire 2 5 12 6 2" xfId="6809"/>
    <cellStyle name="Commentaire 2 5 12 6 2 2" xfId="6810"/>
    <cellStyle name="Commentaire 2 5 12 6 2 3" xfId="6811"/>
    <cellStyle name="Commentaire 2 5 12 6 3" xfId="6812"/>
    <cellStyle name="Commentaire 2 5 12 6 4" xfId="6813"/>
    <cellStyle name="Commentaire 2 5 12 7" xfId="6814"/>
    <cellStyle name="Commentaire 2 5 12 7 2" xfId="6815"/>
    <cellStyle name="Commentaire 2 5 12 7 2 2" xfId="6816"/>
    <cellStyle name="Commentaire 2 5 12 7 2 3" xfId="6817"/>
    <cellStyle name="Commentaire 2 5 12 7 3" xfId="6818"/>
    <cellStyle name="Commentaire 2 5 12 7 4" xfId="6819"/>
    <cellStyle name="Commentaire 2 5 12 8" xfId="6820"/>
    <cellStyle name="Commentaire 2 5 12 8 2" xfId="6821"/>
    <cellStyle name="Commentaire 2 5 12 8 3" xfId="6822"/>
    <cellStyle name="Commentaire 2 5 12 9" xfId="6823"/>
    <cellStyle name="Commentaire 2 5 13" xfId="6824"/>
    <cellStyle name="Commentaire 2 5 13 2" xfId="6825"/>
    <cellStyle name="Commentaire 2 5 13 2 2" xfId="6826"/>
    <cellStyle name="Commentaire 2 5 13 2 3" xfId="6827"/>
    <cellStyle name="Commentaire 2 5 13 3" xfId="6828"/>
    <cellStyle name="Commentaire 2 5 13 4" xfId="6829"/>
    <cellStyle name="Commentaire 2 5 14" xfId="6830"/>
    <cellStyle name="Commentaire 2 5 14 2" xfId="6831"/>
    <cellStyle name="Commentaire 2 5 14 3" xfId="6832"/>
    <cellStyle name="Commentaire 2 5 15" xfId="6833"/>
    <cellStyle name="Commentaire 2 5 15 2" xfId="6834"/>
    <cellStyle name="Commentaire 2 5 15 3" xfId="6835"/>
    <cellStyle name="Commentaire 2 5 2" xfId="6836"/>
    <cellStyle name="Commentaire 2 5 2 10" xfId="6837"/>
    <cellStyle name="Commentaire 2 5 2 2" xfId="6838"/>
    <cellStyle name="Commentaire 2 5 2 2 2" xfId="6839"/>
    <cellStyle name="Commentaire 2 5 2 2 2 2" xfId="6840"/>
    <cellStyle name="Commentaire 2 5 2 2 2 3" xfId="6841"/>
    <cellStyle name="Commentaire 2 5 2 2 3" xfId="6842"/>
    <cellStyle name="Commentaire 2 5 2 2 4" xfId="6843"/>
    <cellStyle name="Commentaire 2 5 2 3" xfId="6844"/>
    <cellStyle name="Commentaire 2 5 2 3 2" xfId="6845"/>
    <cellStyle name="Commentaire 2 5 2 3 2 2" xfId="6846"/>
    <cellStyle name="Commentaire 2 5 2 3 2 3" xfId="6847"/>
    <cellStyle name="Commentaire 2 5 2 3 3" xfId="6848"/>
    <cellStyle name="Commentaire 2 5 2 3 4" xfId="6849"/>
    <cellStyle name="Commentaire 2 5 2 4" xfId="6850"/>
    <cellStyle name="Commentaire 2 5 2 4 2" xfId="6851"/>
    <cellStyle name="Commentaire 2 5 2 4 2 2" xfId="6852"/>
    <cellStyle name="Commentaire 2 5 2 4 2 3" xfId="6853"/>
    <cellStyle name="Commentaire 2 5 2 4 3" xfId="6854"/>
    <cellStyle name="Commentaire 2 5 2 4 4" xfId="6855"/>
    <cellStyle name="Commentaire 2 5 2 5" xfId="6856"/>
    <cellStyle name="Commentaire 2 5 2 5 2" xfId="6857"/>
    <cellStyle name="Commentaire 2 5 2 5 2 2" xfId="6858"/>
    <cellStyle name="Commentaire 2 5 2 5 2 3" xfId="6859"/>
    <cellStyle name="Commentaire 2 5 2 5 3" xfId="6860"/>
    <cellStyle name="Commentaire 2 5 2 5 4" xfId="6861"/>
    <cellStyle name="Commentaire 2 5 2 6" xfId="6862"/>
    <cellStyle name="Commentaire 2 5 2 6 2" xfId="6863"/>
    <cellStyle name="Commentaire 2 5 2 6 2 2" xfId="6864"/>
    <cellStyle name="Commentaire 2 5 2 6 2 3" xfId="6865"/>
    <cellStyle name="Commentaire 2 5 2 6 3" xfId="6866"/>
    <cellStyle name="Commentaire 2 5 2 6 4" xfId="6867"/>
    <cellStyle name="Commentaire 2 5 2 7" xfId="6868"/>
    <cellStyle name="Commentaire 2 5 2 7 2" xfId="6869"/>
    <cellStyle name="Commentaire 2 5 2 7 2 2" xfId="6870"/>
    <cellStyle name="Commentaire 2 5 2 7 2 3" xfId="6871"/>
    <cellStyle name="Commentaire 2 5 2 7 3" xfId="6872"/>
    <cellStyle name="Commentaire 2 5 2 7 4" xfId="6873"/>
    <cellStyle name="Commentaire 2 5 2 8" xfId="6874"/>
    <cellStyle name="Commentaire 2 5 2 8 2" xfId="6875"/>
    <cellStyle name="Commentaire 2 5 2 8 3" xfId="6876"/>
    <cellStyle name="Commentaire 2 5 2 9" xfId="6877"/>
    <cellStyle name="Commentaire 2 5 3" xfId="6878"/>
    <cellStyle name="Commentaire 2 5 3 10" xfId="6879"/>
    <cellStyle name="Commentaire 2 5 3 2" xfId="6880"/>
    <cellStyle name="Commentaire 2 5 3 2 2" xfId="6881"/>
    <cellStyle name="Commentaire 2 5 3 2 2 2" xfId="6882"/>
    <cellStyle name="Commentaire 2 5 3 2 2 3" xfId="6883"/>
    <cellStyle name="Commentaire 2 5 3 2 3" xfId="6884"/>
    <cellStyle name="Commentaire 2 5 3 2 4" xfId="6885"/>
    <cellStyle name="Commentaire 2 5 3 3" xfId="6886"/>
    <cellStyle name="Commentaire 2 5 3 3 2" xfId="6887"/>
    <cellStyle name="Commentaire 2 5 3 3 2 2" xfId="6888"/>
    <cellStyle name="Commentaire 2 5 3 3 2 3" xfId="6889"/>
    <cellStyle name="Commentaire 2 5 3 3 3" xfId="6890"/>
    <cellStyle name="Commentaire 2 5 3 3 4" xfId="6891"/>
    <cellStyle name="Commentaire 2 5 3 4" xfId="6892"/>
    <cellStyle name="Commentaire 2 5 3 4 2" xfId="6893"/>
    <cellStyle name="Commentaire 2 5 3 4 2 2" xfId="6894"/>
    <cellStyle name="Commentaire 2 5 3 4 2 3" xfId="6895"/>
    <cellStyle name="Commentaire 2 5 3 4 3" xfId="6896"/>
    <cellStyle name="Commentaire 2 5 3 4 4" xfId="6897"/>
    <cellStyle name="Commentaire 2 5 3 5" xfId="6898"/>
    <cellStyle name="Commentaire 2 5 3 5 2" xfId="6899"/>
    <cellStyle name="Commentaire 2 5 3 5 2 2" xfId="6900"/>
    <cellStyle name="Commentaire 2 5 3 5 2 3" xfId="6901"/>
    <cellStyle name="Commentaire 2 5 3 5 3" xfId="6902"/>
    <cellStyle name="Commentaire 2 5 3 5 4" xfId="6903"/>
    <cellStyle name="Commentaire 2 5 3 6" xfId="6904"/>
    <cellStyle name="Commentaire 2 5 3 6 2" xfId="6905"/>
    <cellStyle name="Commentaire 2 5 3 6 2 2" xfId="6906"/>
    <cellStyle name="Commentaire 2 5 3 6 2 3" xfId="6907"/>
    <cellStyle name="Commentaire 2 5 3 6 3" xfId="6908"/>
    <cellStyle name="Commentaire 2 5 3 6 4" xfId="6909"/>
    <cellStyle name="Commentaire 2 5 3 7" xfId="6910"/>
    <cellStyle name="Commentaire 2 5 3 7 2" xfId="6911"/>
    <cellStyle name="Commentaire 2 5 3 7 2 2" xfId="6912"/>
    <cellStyle name="Commentaire 2 5 3 7 2 3" xfId="6913"/>
    <cellStyle name="Commentaire 2 5 3 7 3" xfId="6914"/>
    <cellStyle name="Commentaire 2 5 3 7 4" xfId="6915"/>
    <cellStyle name="Commentaire 2 5 3 8" xfId="6916"/>
    <cellStyle name="Commentaire 2 5 3 8 2" xfId="6917"/>
    <cellStyle name="Commentaire 2 5 3 8 3" xfId="6918"/>
    <cellStyle name="Commentaire 2 5 3 9" xfId="6919"/>
    <cellStyle name="Commentaire 2 5 4" xfId="6920"/>
    <cellStyle name="Commentaire 2 5 4 10" xfId="6921"/>
    <cellStyle name="Commentaire 2 5 4 2" xfId="6922"/>
    <cellStyle name="Commentaire 2 5 4 2 2" xfId="6923"/>
    <cellStyle name="Commentaire 2 5 4 2 2 2" xfId="6924"/>
    <cellStyle name="Commentaire 2 5 4 2 2 3" xfId="6925"/>
    <cellStyle name="Commentaire 2 5 4 2 3" xfId="6926"/>
    <cellStyle name="Commentaire 2 5 4 2 4" xfId="6927"/>
    <cellStyle name="Commentaire 2 5 4 3" xfId="6928"/>
    <cellStyle name="Commentaire 2 5 4 3 2" xfId="6929"/>
    <cellStyle name="Commentaire 2 5 4 3 2 2" xfId="6930"/>
    <cellStyle name="Commentaire 2 5 4 3 2 3" xfId="6931"/>
    <cellStyle name="Commentaire 2 5 4 3 3" xfId="6932"/>
    <cellStyle name="Commentaire 2 5 4 3 4" xfId="6933"/>
    <cellStyle name="Commentaire 2 5 4 4" xfId="6934"/>
    <cellStyle name="Commentaire 2 5 4 4 2" xfId="6935"/>
    <cellStyle name="Commentaire 2 5 4 4 2 2" xfId="6936"/>
    <cellStyle name="Commentaire 2 5 4 4 2 3" xfId="6937"/>
    <cellStyle name="Commentaire 2 5 4 4 3" xfId="6938"/>
    <cellStyle name="Commentaire 2 5 4 4 4" xfId="6939"/>
    <cellStyle name="Commentaire 2 5 4 5" xfId="6940"/>
    <cellStyle name="Commentaire 2 5 4 5 2" xfId="6941"/>
    <cellStyle name="Commentaire 2 5 4 5 2 2" xfId="6942"/>
    <cellStyle name="Commentaire 2 5 4 5 2 3" xfId="6943"/>
    <cellStyle name="Commentaire 2 5 4 5 3" xfId="6944"/>
    <cellStyle name="Commentaire 2 5 4 5 4" xfId="6945"/>
    <cellStyle name="Commentaire 2 5 4 6" xfId="6946"/>
    <cellStyle name="Commentaire 2 5 4 6 2" xfId="6947"/>
    <cellStyle name="Commentaire 2 5 4 6 2 2" xfId="6948"/>
    <cellStyle name="Commentaire 2 5 4 6 2 3" xfId="6949"/>
    <cellStyle name="Commentaire 2 5 4 6 3" xfId="6950"/>
    <cellStyle name="Commentaire 2 5 4 6 4" xfId="6951"/>
    <cellStyle name="Commentaire 2 5 4 7" xfId="6952"/>
    <cellStyle name="Commentaire 2 5 4 7 2" xfId="6953"/>
    <cellStyle name="Commentaire 2 5 4 7 2 2" xfId="6954"/>
    <cellStyle name="Commentaire 2 5 4 7 2 3" xfId="6955"/>
    <cellStyle name="Commentaire 2 5 4 7 3" xfId="6956"/>
    <cellStyle name="Commentaire 2 5 4 7 4" xfId="6957"/>
    <cellStyle name="Commentaire 2 5 4 8" xfId="6958"/>
    <cellStyle name="Commentaire 2 5 4 8 2" xfId="6959"/>
    <cellStyle name="Commentaire 2 5 4 8 3" xfId="6960"/>
    <cellStyle name="Commentaire 2 5 4 9" xfId="6961"/>
    <cellStyle name="Commentaire 2 5 5" xfId="6962"/>
    <cellStyle name="Commentaire 2 5 5 10" xfId="6963"/>
    <cellStyle name="Commentaire 2 5 5 2" xfId="6964"/>
    <cellStyle name="Commentaire 2 5 5 2 2" xfId="6965"/>
    <cellStyle name="Commentaire 2 5 5 2 2 2" xfId="6966"/>
    <cellStyle name="Commentaire 2 5 5 2 2 3" xfId="6967"/>
    <cellStyle name="Commentaire 2 5 5 2 3" xfId="6968"/>
    <cellStyle name="Commentaire 2 5 5 2 4" xfId="6969"/>
    <cellStyle name="Commentaire 2 5 5 3" xfId="6970"/>
    <cellStyle name="Commentaire 2 5 5 3 2" xfId="6971"/>
    <cellStyle name="Commentaire 2 5 5 3 2 2" xfId="6972"/>
    <cellStyle name="Commentaire 2 5 5 3 2 3" xfId="6973"/>
    <cellStyle name="Commentaire 2 5 5 3 3" xfId="6974"/>
    <cellStyle name="Commentaire 2 5 5 3 4" xfId="6975"/>
    <cellStyle name="Commentaire 2 5 5 4" xfId="6976"/>
    <cellStyle name="Commentaire 2 5 5 4 2" xfId="6977"/>
    <cellStyle name="Commentaire 2 5 5 4 2 2" xfId="6978"/>
    <cellStyle name="Commentaire 2 5 5 4 2 3" xfId="6979"/>
    <cellStyle name="Commentaire 2 5 5 4 3" xfId="6980"/>
    <cellStyle name="Commentaire 2 5 5 4 4" xfId="6981"/>
    <cellStyle name="Commentaire 2 5 5 5" xfId="6982"/>
    <cellStyle name="Commentaire 2 5 5 5 2" xfId="6983"/>
    <cellStyle name="Commentaire 2 5 5 5 2 2" xfId="6984"/>
    <cellStyle name="Commentaire 2 5 5 5 2 3" xfId="6985"/>
    <cellStyle name="Commentaire 2 5 5 5 3" xfId="6986"/>
    <cellStyle name="Commentaire 2 5 5 5 4" xfId="6987"/>
    <cellStyle name="Commentaire 2 5 5 6" xfId="6988"/>
    <cellStyle name="Commentaire 2 5 5 6 2" xfId="6989"/>
    <cellStyle name="Commentaire 2 5 5 6 2 2" xfId="6990"/>
    <cellStyle name="Commentaire 2 5 5 6 2 3" xfId="6991"/>
    <cellStyle name="Commentaire 2 5 5 6 3" xfId="6992"/>
    <cellStyle name="Commentaire 2 5 5 6 4" xfId="6993"/>
    <cellStyle name="Commentaire 2 5 5 7" xfId="6994"/>
    <cellStyle name="Commentaire 2 5 5 7 2" xfId="6995"/>
    <cellStyle name="Commentaire 2 5 5 7 2 2" xfId="6996"/>
    <cellStyle name="Commentaire 2 5 5 7 2 3" xfId="6997"/>
    <cellStyle name="Commentaire 2 5 5 7 3" xfId="6998"/>
    <cellStyle name="Commentaire 2 5 5 7 4" xfId="6999"/>
    <cellStyle name="Commentaire 2 5 5 8" xfId="7000"/>
    <cellStyle name="Commentaire 2 5 5 8 2" xfId="7001"/>
    <cellStyle name="Commentaire 2 5 5 8 3" xfId="7002"/>
    <cellStyle name="Commentaire 2 5 5 9" xfId="7003"/>
    <cellStyle name="Commentaire 2 5 6" xfId="7004"/>
    <cellStyle name="Commentaire 2 5 6 10" xfId="7005"/>
    <cellStyle name="Commentaire 2 5 6 2" xfId="7006"/>
    <cellStyle name="Commentaire 2 5 6 2 2" xfId="7007"/>
    <cellStyle name="Commentaire 2 5 6 2 2 2" xfId="7008"/>
    <cellStyle name="Commentaire 2 5 6 2 2 3" xfId="7009"/>
    <cellStyle name="Commentaire 2 5 6 2 3" xfId="7010"/>
    <cellStyle name="Commentaire 2 5 6 2 4" xfId="7011"/>
    <cellStyle name="Commentaire 2 5 6 3" xfId="7012"/>
    <cellStyle name="Commentaire 2 5 6 3 2" xfId="7013"/>
    <cellStyle name="Commentaire 2 5 6 3 2 2" xfId="7014"/>
    <cellStyle name="Commentaire 2 5 6 3 2 3" xfId="7015"/>
    <cellStyle name="Commentaire 2 5 6 3 3" xfId="7016"/>
    <cellStyle name="Commentaire 2 5 6 3 4" xfId="7017"/>
    <cellStyle name="Commentaire 2 5 6 4" xfId="7018"/>
    <cellStyle name="Commentaire 2 5 6 4 2" xfId="7019"/>
    <cellStyle name="Commentaire 2 5 6 4 2 2" xfId="7020"/>
    <cellStyle name="Commentaire 2 5 6 4 2 3" xfId="7021"/>
    <cellStyle name="Commentaire 2 5 6 4 3" xfId="7022"/>
    <cellStyle name="Commentaire 2 5 6 4 4" xfId="7023"/>
    <cellStyle name="Commentaire 2 5 6 5" xfId="7024"/>
    <cellStyle name="Commentaire 2 5 6 5 2" xfId="7025"/>
    <cellStyle name="Commentaire 2 5 6 5 2 2" xfId="7026"/>
    <cellStyle name="Commentaire 2 5 6 5 2 3" xfId="7027"/>
    <cellStyle name="Commentaire 2 5 6 5 3" xfId="7028"/>
    <cellStyle name="Commentaire 2 5 6 5 4" xfId="7029"/>
    <cellStyle name="Commentaire 2 5 6 6" xfId="7030"/>
    <cellStyle name="Commentaire 2 5 6 6 2" xfId="7031"/>
    <cellStyle name="Commentaire 2 5 6 6 2 2" xfId="7032"/>
    <cellStyle name="Commentaire 2 5 6 6 2 3" xfId="7033"/>
    <cellStyle name="Commentaire 2 5 6 6 3" xfId="7034"/>
    <cellStyle name="Commentaire 2 5 6 6 4" xfId="7035"/>
    <cellStyle name="Commentaire 2 5 6 7" xfId="7036"/>
    <cellStyle name="Commentaire 2 5 6 7 2" xfId="7037"/>
    <cellStyle name="Commentaire 2 5 6 7 2 2" xfId="7038"/>
    <cellStyle name="Commentaire 2 5 6 7 2 3" xfId="7039"/>
    <cellStyle name="Commentaire 2 5 6 7 3" xfId="7040"/>
    <cellStyle name="Commentaire 2 5 6 7 4" xfId="7041"/>
    <cellStyle name="Commentaire 2 5 6 8" xfId="7042"/>
    <cellStyle name="Commentaire 2 5 6 8 2" xfId="7043"/>
    <cellStyle name="Commentaire 2 5 6 8 3" xfId="7044"/>
    <cellStyle name="Commentaire 2 5 6 9" xfId="7045"/>
    <cellStyle name="Commentaire 2 5 7" xfId="7046"/>
    <cellStyle name="Commentaire 2 5 7 10" xfId="7047"/>
    <cellStyle name="Commentaire 2 5 7 2" xfId="7048"/>
    <cellStyle name="Commentaire 2 5 7 2 2" xfId="7049"/>
    <cellStyle name="Commentaire 2 5 7 2 2 2" xfId="7050"/>
    <cellStyle name="Commentaire 2 5 7 2 2 3" xfId="7051"/>
    <cellStyle name="Commentaire 2 5 7 2 3" xfId="7052"/>
    <cellStyle name="Commentaire 2 5 7 2 4" xfId="7053"/>
    <cellStyle name="Commentaire 2 5 7 3" xfId="7054"/>
    <cellStyle name="Commentaire 2 5 7 3 2" xfId="7055"/>
    <cellStyle name="Commentaire 2 5 7 3 2 2" xfId="7056"/>
    <cellStyle name="Commentaire 2 5 7 3 2 3" xfId="7057"/>
    <cellStyle name="Commentaire 2 5 7 3 3" xfId="7058"/>
    <cellStyle name="Commentaire 2 5 7 3 4" xfId="7059"/>
    <cellStyle name="Commentaire 2 5 7 4" xfId="7060"/>
    <cellStyle name="Commentaire 2 5 7 4 2" xfId="7061"/>
    <cellStyle name="Commentaire 2 5 7 4 2 2" xfId="7062"/>
    <cellStyle name="Commentaire 2 5 7 4 2 3" xfId="7063"/>
    <cellStyle name="Commentaire 2 5 7 4 3" xfId="7064"/>
    <cellStyle name="Commentaire 2 5 7 4 4" xfId="7065"/>
    <cellStyle name="Commentaire 2 5 7 5" xfId="7066"/>
    <cellStyle name="Commentaire 2 5 7 5 2" xfId="7067"/>
    <cellStyle name="Commentaire 2 5 7 5 2 2" xfId="7068"/>
    <cellStyle name="Commentaire 2 5 7 5 2 3" xfId="7069"/>
    <cellStyle name="Commentaire 2 5 7 5 3" xfId="7070"/>
    <cellStyle name="Commentaire 2 5 7 5 4" xfId="7071"/>
    <cellStyle name="Commentaire 2 5 7 6" xfId="7072"/>
    <cellStyle name="Commentaire 2 5 7 6 2" xfId="7073"/>
    <cellStyle name="Commentaire 2 5 7 6 2 2" xfId="7074"/>
    <cellStyle name="Commentaire 2 5 7 6 2 3" xfId="7075"/>
    <cellStyle name="Commentaire 2 5 7 6 3" xfId="7076"/>
    <cellStyle name="Commentaire 2 5 7 6 4" xfId="7077"/>
    <cellStyle name="Commentaire 2 5 7 7" xfId="7078"/>
    <cellStyle name="Commentaire 2 5 7 7 2" xfId="7079"/>
    <cellStyle name="Commentaire 2 5 7 7 2 2" xfId="7080"/>
    <cellStyle name="Commentaire 2 5 7 7 2 3" xfId="7081"/>
    <cellStyle name="Commentaire 2 5 7 7 3" xfId="7082"/>
    <cellStyle name="Commentaire 2 5 7 7 4" xfId="7083"/>
    <cellStyle name="Commentaire 2 5 7 8" xfId="7084"/>
    <cellStyle name="Commentaire 2 5 7 8 2" xfId="7085"/>
    <cellStyle name="Commentaire 2 5 7 8 3" xfId="7086"/>
    <cellStyle name="Commentaire 2 5 7 9" xfId="7087"/>
    <cellStyle name="Commentaire 2 5 8" xfId="7088"/>
    <cellStyle name="Commentaire 2 5 8 10" xfId="7089"/>
    <cellStyle name="Commentaire 2 5 8 2" xfId="7090"/>
    <cellStyle name="Commentaire 2 5 8 2 2" xfId="7091"/>
    <cellStyle name="Commentaire 2 5 8 2 2 2" xfId="7092"/>
    <cellStyle name="Commentaire 2 5 8 2 2 3" xfId="7093"/>
    <cellStyle name="Commentaire 2 5 8 2 3" xfId="7094"/>
    <cellStyle name="Commentaire 2 5 8 2 4" xfId="7095"/>
    <cellStyle name="Commentaire 2 5 8 3" xfId="7096"/>
    <cellStyle name="Commentaire 2 5 8 3 2" xfId="7097"/>
    <cellStyle name="Commentaire 2 5 8 3 2 2" xfId="7098"/>
    <cellStyle name="Commentaire 2 5 8 3 2 3" xfId="7099"/>
    <cellStyle name="Commentaire 2 5 8 3 3" xfId="7100"/>
    <cellStyle name="Commentaire 2 5 8 3 4" xfId="7101"/>
    <cellStyle name="Commentaire 2 5 8 4" xfId="7102"/>
    <cellStyle name="Commentaire 2 5 8 4 2" xfId="7103"/>
    <cellStyle name="Commentaire 2 5 8 4 2 2" xfId="7104"/>
    <cellStyle name="Commentaire 2 5 8 4 2 3" xfId="7105"/>
    <cellStyle name="Commentaire 2 5 8 4 3" xfId="7106"/>
    <cellStyle name="Commentaire 2 5 8 4 4" xfId="7107"/>
    <cellStyle name="Commentaire 2 5 8 5" xfId="7108"/>
    <cellStyle name="Commentaire 2 5 8 5 2" xfId="7109"/>
    <cellStyle name="Commentaire 2 5 8 5 2 2" xfId="7110"/>
    <cellStyle name="Commentaire 2 5 8 5 2 3" xfId="7111"/>
    <cellStyle name="Commentaire 2 5 8 5 3" xfId="7112"/>
    <cellStyle name="Commentaire 2 5 8 5 4" xfId="7113"/>
    <cellStyle name="Commentaire 2 5 8 6" xfId="7114"/>
    <cellStyle name="Commentaire 2 5 8 6 2" xfId="7115"/>
    <cellStyle name="Commentaire 2 5 8 6 2 2" xfId="7116"/>
    <cellStyle name="Commentaire 2 5 8 6 2 3" xfId="7117"/>
    <cellStyle name="Commentaire 2 5 8 6 3" xfId="7118"/>
    <cellStyle name="Commentaire 2 5 8 6 4" xfId="7119"/>
    <cellStyle name="Commentaire 2 5 8 7" xfId="7120"/>
    <cellStyle name="Commentaire 2 5 8 7 2" xfId="7121"/>
    <cellStyle name="Commentaire 2 5 8 7 2 2" xfId="7122"/>
    <cellStyle name="Commentaire 2 5 8 7 2 3" xfId="7123"/>
    <cellStyle name="Commentaire 2 5 8 7 3" xfId="7124"/>
    <cellStyle name="Commentaire 2 5 8 7 4" xfId="7125"/>
    <cellStyle name="Commentaire 2 5 8 8" xfId="7126"/>
    <cellStyle name="Commentaire 2 5 8 8 2" xfId="7127"/>
    <cellStyle name="Commentaire 2 5 8 8 3" xfId="7128"/>
    <cellStyle name="Commentaire 2 5 8 9" xfId="7129"/>
    <cellStyle name="Commentaire 2 5 9" xfId="7130"/>
    <cellStyle name="Commentaire 2 5 9 10" xfId="7131"/>
    <cellStyle name="Commentaire 2 5 9 2" xfId="7132"/>
    <cellStyle name="Commentaire 2 5 9 2 2" xfId="7133"/>
    <cellStyle name="Commentaire 2 5 9 2 2 2" xfId="7134"/>
    <cellStyle name="Commentaire 2 5 9 2 2 3" xfId="7135"/>
    <cellStyle name="Commentaire 2 5 9 2 3" xfId="7136"/>
    <cellStyle name="Commentaire 2 5 9 2 4" xfId="7137"/>
    <cellStyle name="Commentaire 2 5 9 3" xfId="7138"/>
    <cellStyle name="Commentaire 2 5 9 3 2" xfId="7139"/>
    <cellStyle name="Commentaire 2 5 9 3 2 2" xfId="7140"/>
    <cellStyle name="Commentaire 2 5 9 3 2 3" xfId="7141"/>
    <cellStyle name="Commentaire 2 5 9 3 3" xfId="7142"/>
    <cellStyle name="Commentaire 2 5 9 3 4" xfId="7143"/>
    <cellStyle name="Commentaire 2 5 9 4" xfId="7144"/>
    <cellStyle name="Commentaire 2 5 9 4 2" xfId="7145"/>
    <cellStyle name="Commentaire 2 5 9 4 2 2" xfId="7146"/>
    <cellStyle name="Commentaire 2 5 9 4 2 3" xfId="7147"/>
    <cellStyle name="Commentaire 2 5 9 4 3" xfId="7148"/>
    <cellStyle name="Commentaire 2 5 9 4 4" xfId="7149"/>
    <cellStyle name="Commentaire 2 5 9 5" xfId="7150"/>
    <cellStyle name="Commentaire 2 5 9 5 2" xfId="7151"/>
    <cellStyle name="Commentaire 2 5 9 5 2 2" xfId="7152"/>
    <cellStyle name="Commentaire 2 5 9 5 2 3" xfId="7153"/>
    <cellStyle name="Commentaire 2 5 9 5 3" xfId="7154"/>
    <cellStyle name="Commentaire 2 5 9 5 4" xfId="7155"/>
    <cellStyle name="Commentaire 2 5 9 6" xfId="7156"/>
    <cellStyle name="Commentaire 2 5 9 6 2" xfId="7157"/>
    <cellStyle name="Commentaire 2 5 9 6 2 2" xfId="7158"/>
    <cellStyle name="Commentaire 2 5 9 6 2 3" xfId="7159"/>
    <cellStyle name="Commentaire 2 5 9 6 3" xfId="7160"/>
    <cellStyle name="Commentaire 2 5 9 6 4" xfId="7161"/>
    <cellStyle name="Commentaire 2 5 9 7" xfId="7162"/>
    <cellStyle name="Commentaire 2 5 9 7 2" xfId="7163"/>
    <cellStyle name="Commentaire 2 5 9 7 2 2" xfId="7164"/>
    <cellStyle name="Commentaire 2 5 9 7 2 3" xfId="7165"/>
    <cellStyle name="Commentaire 2 5 9 7 3" xfId="7166"/>
    <cellStyle name="Commentaire 2 5 9 7 4" xfId="7167"/>
    <cellStyle name="Commentaire 2 5 9 8" xfId="7168"/>
    <cellStyle name="Commentaire 2 5 9 8 2" xfId="7169"/>
    <cellStyle name="Commentaire 2 5 9 8 3" xfId="7170"/>
    <cellStyle name="Commentaire 2 5 9 9" xfId="7171"/>
    <cellStyle name="Commentaire 2 6" xfId="7172"/>
    <cellStyle name="Commentaire 2 6 2" xfId="7173"/>
    <cellStyle name="Commentaire 2 6 2 2" xfId="7174"/>
    <cellStyle name="Commentaire 2 6 2 2 2" xfId="7175"/>
    <cellStyle name="Commentaire 2 6 2 2 3" xfId="7176"/>
    <cellStyle name="Commentaire 2 6 2 3" xfId="7177"/>
    <cellStyle name="Commentaire 2 6 2 4" xfId="7178"/>
    <cellStyle name="Commentaire 2 6 3" xfId="7179"/>
    <cellStyle name="Commentaire 2 6 3 2" xfId="7180"/>
    <cellStyle name="Commentaire 2 6 3 2 2" xfId="7181"/>
    <cellStyle name="Commentaire 2 6 3 2 3" xfId="7182"/>
    <cellStyle name="Commentaire 2 6 3 3" xfId="7183"/>
    <cellStyle name="Commentaire 2 6 3 4" xfId="7184"/>
    <cellStyle name="Commentaire 2 6 4" xfId="7185"/>
    <cellStyle name="Commentaire 2 6 4 2" xfId="7186"/>
    <cellStyle name="Commentaire 2 6 4 2 2" xfId="7187"/>
    <cellStyle name="Commentaire 2 6 4 2 3" xfId="7188"/>
    <cellStyle name="Commentaire 2 6 4 3" xfId="7189"/>
    <cellStyle name="Commentaire 2 6 4 4" xfId="7190"/>
    <cellStyle name="Commentaire 2 6 5" xfId="7191"/>
    <cellStyle name="Commentaire 2 6 5 2" xfId="7192"/>
    <cellStyle name="Commentaire 2 6 5 2 2" xfId="7193"/>
    <cellStyle name="Commentaire 2 6 5 2 3" xfId="7194"/>
    <cellStyle name="Commentaire 2 6 5 3" xfId="7195"/>
    <cellStyle name="Commentaire 2 6 5 4" xfId="7196"/>
    <cellStyle name="Commentaire 2 6 6" xfId="7197"/>
    <cellStyle name="Commentaire 2 6 6 2" xfId="7198"/>
    <cellStyle name="Commentaire 2 6 6 2 2" xfId="7199"/>
    <cellStyle name="Commentaire 2 6 6 2 3" xfId="7200"/>
    <cellStyle name="Commentaire 2 6 6 3" xfId="7201"/>
    <cellStyle name="Commentaire 2 6 6 4" xfId="7202"/>
    <cellStyle name="Commentaire 2 6 7" xfId="7203"/>
    <cellStyle name="Commentaire 2 6 7 2" xfId="7204"/>
    <cellStyle name="Commentaire 2 6 7 2 2" xfId="7205"/>
    <cellStyle name="Commentaire 2 6 7 2 3" xfId="7206"/>
    <cellStyle name="Commentaire 2 6 7 3" xfId="7207"/>
    <cellStyle name="Commentaire 2 6 7 4" xfId="7208"/>
    <cellStyle name="Commentaire 2 6 8" xfId="7209"/>
    <cellStyle name="Commentaire 2 6 8 2" xfId="7210"/>
    <cellStyle name="Commentaire 2 6 8 3" xfId="7211"/>
    <cellStyle name="Commentaire 2 6 9" xfId="7212"/>
    <cellStyle name="Commentaire 2 6 9 2" xfId="7213"/>
    <cellStyle name="Commentaire 2 6 9 3" xfId="7214"/>
    <cellStyle name="Commentaire 2 7" xfId="7215"/>
    <cellStyle name="Commentaire 2 7 2" xfId="7216"/>
    <cellStyle name="Commentaire 2 7 2 2" xfId="7217"/>
    <cellStyle name="Commentaire 2 7 2 2 2" xfId="7218"/>
    <cellStyle name="Commentaire 2 7 2 2 3" xfId="7219"/>
    <cellStyle name="Commentaire 2 7 2 3" xfId="7220"/>
    <cellStyle name="Commentaire 2 7 2 4" xfId="7221"/>
    <cellStyle name="Commentaire 2 7 3" xfId="7222"/>
    <cellStyle name="Commentaire 2 7 3 2" xfId="7223"/>
    <cellStyle name="Commentaire 2 7 3 2 2" xfId="7224"/>
    <cellStyle name="Commentaire 2 7 3 2 3" xfId="7225"/>
    <cellStyle name="Commentaire 2 7 3 3" xfId="7226"/>
    <cellStyle name="Commentaire 2 7 3 4" xfId="7227"/>
    <cellStyle name="Commentaire 2 7 4" xfId="7228"/>
    <cellStyle name="Commentaire 2 7 4 2" xfId="7229"/>
    <cellStyle name="Commentaire 2 7 4 2 2" xfId="7230"/>
    <cellStyle name="Commentaire 2 7 4 2 3" xfId="7231"/>
    <cellStyle name="Commentaire 2 7 4 3" xfId="7232"/>
    <cellStyle name="Commentaire 2 7 4 4" xfId="7233"/>
    <cellStyle name="Commentaire 2 7 5" xfId="7234"/>
    <cellStyle name="Commentaire 2 7 5 2" xfId="7235"/>
    <cellStyle name="Commentaire 2 7 5 2 2" xfId="7236"/>
    <cellStyle name="Commentaire 2 7 5 2 3" xfId="7237"/>
    <cellStyle name="Commentaire 2 7 5 3" xfId="7238"/>
    <cellStyle name="Commentaire 2 7 5 4" xfId="7239"/>
    <cellStyle name="Commentaire 2 7 6" xfId="7240"/>
    <cellStyle name="Commentaire 2 7 6 2" xfId="7241"/>
    <cellStyle name="Commentaire 2 7 6 2 2" xfId="7242"/>
    <cellStyle name="Commentaire 2 7 6 2 3" xfId="7243"/>
    <cellStyle name="Commentaire 2 7 6 3" xfId="7244"/>
    <cellStyle name="Commentaire 2 7 6 4" xfId="7245"/>
    <cellStyle name="Commentaire 2 7 7" xfId="7246"/>
    <cellStyle name="Commentaire 2 7 7 2" xfId="7247"/>
    <cellStyle name="Commentaire 2 7 7 2 2" xfId="7248"/>
    <cellStyle name="Commentaire 2 7 7 2 3" xfId="7249"/>
    <cellStyle name="Commentaire 2 7 7 3" xfId="7250"/>
    <cellStyle name="Commentaire 2 7 7 4" xfId="7251"/>
    <cellStyle name="Commentaire 2 7 8" xfId="7252"/>
    <cellStyle name="Commentaire 2 7 8 2" xfId="7253"/>
    <cellStyle name="Commentaire 2 7 8 3" xfId="7254"/>
    <cellStyle name="Commentaire 2 7 9" xfId="7255"/>
    <cellStyle name="Commentaire 2 7 9 2" xfId="7256"/>
    <cellStyle name="Commentaire 2 7 9 3" xfId="7257"/>
    <cellStyle name="Commentaire 2 8" xfId="7258"/>
    <cellStyle name="Commentaire 2 8 2" xfId="7259"/>
    <cellStyle name="Commentaire 2 8 2 2" xfId="7260"/>
    <cellStyle name="Commentaire 2 8 2 2 2" xfId="7261"/>
    <cellStyle name="Commentaire 2 8 2 2 3" xfId="7262"/>
    <cellStyle name="Commentaire 2 8 2 3" xfId="7263"/>
    <cellStyle name="Commentaire 2 8 2 4" xfId="7264"/>
    <cellStyle name="Commentaire 2 8 3" xfId="7265"/>
    <cellStyle name="Commentaire 2 8 3 2" xfId="7266"/>
    <cellStyle name="Commentaire 2 8 3 2 2" xfId="7267"/>
    <cellStyle name="Commentaire 2 8 3 2 3" xfId="7268"/>
    <cellStyle name="Commentaire 2 8 3 3" xfId="7269"/>
    <cellStyle name="Commentaire 2 8 3 4" xfId="7270"/>
    <cellStyle name="Commentaire 2 8 4" xfId="7271"/>
    <cellStyle name="Commentaire 2 8 4 2" xfId="7272"/>
    <cellStyle name="Commentaire 2 8 4 2 2" xfId="7273"/>
    <cellStyle name="Commentaire 2 8 4 2 3" xfId="7274"/>
    <cellStyle name="Commentaire 2 8 4 3" xfId="7275"/>
    <cellStyle name="Commentaire 2 8 4 4" xfId="7276"/>
    <cellStyle name="Commentaire 2 8 5" xfId="7277"/>
    <cellStyle name="Commentaire 2 8 5 2" xfId="7278"/>
    <cellStyle name="Commentaire 2 8 5 2 2" xfId="7279"/>
    <cellStyle name="Commentaire 2 8 5 2 3" xfId="7280"/>
    <cellStyle name="Commentaire 2 8 5 3" xfId="7281"/>
    <cellStyle name="Commentaire 2 8 5 4" xfId="7282"/>
    <cellStyle name="Commentaire 2 8 6" xfId="7283"/>
    <cellStyle name="Commentaire 2 8 6 2" xfId="7284"/>
    <cellStyle name="Commentaire 2 8 6 2 2" xfId="7285"/>
    <cellStyle name="Commentaire 2 8 6 2 3" xfId="7286"/>
    <cellStyle name="Commentaire 2 8 6 3" xfId="7287"/>
    <cellStyle name="Commentaire 2 8 6 4" xfId="7288"/>
    <cellStyle name="Commentaire 2 8 7" xfId="7289"/>
    <cellStyle name="Commentaire 2 8 7 2" xfId="7290"/>
    <cellStyle name="Commentaire 2 8 7 2 2" xfId="7291"/>
    <cellStyle name="Commentaire 2 8 7 2 3" xfId="7292"/>
    <cellStyle name="Commentaire 2 8 7 3" xfId="7293"/>
    <cellStyle name="Commentaire 2 8 7 4" xfId="7294"/>
    <cellStyle name="Commentaire 2 8 8" xfId="7295"/>
    <cellStyle name="Commentaire 2 8 8 2" xfId="7296"/>
    <cellStyle name="Commentaire 2 8 8 3" xfId="7297"/>
    <cellStyle name="Commentaire 2 8 9" xfId="7298"/>
    <cellStyle name="Commentaire 2 8 9 2" xfId="7299"/>
    <cellStyle name="Commentaire 2 8 9 3" xfId="7300"/>
    <cellStyle name="Commentaire 2 9" xfId="7301"/>
    <cellStyle name="Commentaire 2 9 2" xfId="7302"/>
    <cellStyle name="Commentaire 2 9 2 2" xfId="7303"/>
    <cellStyle name="Commentaire 2 9 2 2 2" xfId="7304"/>
    <cellStyle name="Commentaire 2 9 2 2 3" xfId="7305"/>
    <cellStyle name="Commentaire 2 9 2 3" xfId="7306"/>
    <cellStyle name="Commentaire 2 9 2 4" xfId="7307"/>
    <cellStyle name="Commentaire 2 9 3" xfId="7308"/>
    <cellStyle name="Commentaire 2 9 3 2" xfId="7309"/>
    <cellStyle name="Commentaire 2 9 3 2 2" xfId="7310"/>
    <cellStyle name="Commentaire 2 9 3 2 3" xfId="7311"/>
    <cellStyle name="Commentaire 2 9 3 3" xfId="7312"/>
    <cellStyle name="Commentaire 2 9 3 4" xfId="7313"/>
    <cellStyle name="Commentaire 2 9 4" xfId="7314"/>
    <cellStyle name="Commentaire 2 9 4 2" xfId="7315"/>
    <cellStyle name="Commentaire 2 9 4 2 2" xfId="7316"/>
    <cellStyle name="Commentaire 2 9 4 2 3" xfId="7317"/>
    <cellStyle name="Commentaire 2 9 4 3" xfId="7318"/>
    <cellStyle name="Commentaire 2 9 4 4" xfId="7319"/>
    <cellStyle name="Commentaire 2 9 5" xfId="7320"/>
    <cellStyle name="Commentaire 2 9 5 2" xfId="7321"/>
    <cellStyle name="Commentaire 2 9 5 2 2" xfId="7322"/>
    <cellStyle name="Commentaire 2 9 5 2 3" xfId="7323"/>
    <cellStyle name="Commentaire 2 9 5 3" xfId="7324"/>
    <cellStyle name="Commentaire 2 9 5 4" xfId="7325"/>
    <cellStyle name="Commentaire 2 9 6" xfId="7326"/>
    <cellStyle name="Commentaire 2 9 6 2" xfId="7327"/>
    <cellStyle name="Commentaire 2 9 6 2 2" xfId="7328"/>
    <cellStyle name="Commentaire 2 9 6 2 3" xfId="7329"/>
    <cellStyle name="Commentaire 2 9 6 3" xfId="7330"/>
    <cellStyle name="Commentaire 2 9 6 4" xfId="7331"/>
    <cellStyle name="Commentaire 2 9 7" xfId="7332"/>
    <cellStyle name="Commentaire 2 9 7 2" xfId="7333"/>
    <cellStyle name="Commentaire 2 9 7 2 2" xfId="7334"/>
    <cellStyle name="Commentaire 2 9 7 2 3" xfId="7335"/>
    <cellStyle name="Commentaire 2 9 7 3" xfId="7336"/>
    <cellStyle name="Commentaire 2 9 7 4" xfId="7337"/>
    <cellStyle name="Commentaire 2 9 8" xfId="7338"/>
    <cellStyle name="Commentaire 2 9 8 2" xfId="7339"/>
    <cellStyle name="Commentaire 2 9 8 3" xfId="7340"/>
    <cellStyle name="Commentaire 2 9 9" xfId="7341"/>
    <cellStyle name="Commentaire 2 9 9 2" xfId="7342"/>
    <cellStyle name="Commentaire 2 9 9 3" xfId="7343"/>
    <cellStyle name="Commentaire 3" xfId="7344"/>
    <cellStyle name="Commentaire 3 10" xfId="7345"/>
    <cellStyle name="Commentaire 3 11" xfId="7346"/>
    <cellStyle name="Commentaire 3 12" xfId="7347"/>
    <cellStyle name="Commentaire 3 13" xfId="7348"/>
    <cellStyle name="Commentaire 3 14" xfId="7349"/>
    <cellStyle name="Commentaire 3 15" xfId="7350"/>
    <cellStyle name="Commentaire 3 16" xfId="7351"/>
    <cellStyle name="Commentaire 3 17" xfId="7352"/>
    <cellStyle name="Commentaire 3 18" xfId="7353"/>
    <cellStyle name="Commentaire 3 19" xfId="7354"/>
    <cellStyle name="Commentaire 3 2" xfId="7355"/>
    <cellStyle name="Commentaire 3 20" xfId="7356"/>
    <cellStyle name="Commentaire 3 21" xfId="7357"/>
    <cellStyle name="Commentaire 3 22" xfId="7358"/>
    <cellStyle name="Commentaire 3 23" xfId="7359"/>
    <cellStyle name="Commentaire 3 24" xfId="7360"/>
    <cellStyle name="Commentaire 3 25" xfId="7361"/>
    <cellStyle name="Commentaire 3 26" xfId="7362"/>
    <cellStyle name="Commentaire 3 27" xfId="7363"/>
    <cellStyle name="Commentaire 3 28" xfId="7364"/>
    <cellStyle name="Commentaire 3 29" xfId="7365"/>
    <cellStyle name="Commentaire 3 3" xfId="7366"/>
    <cellStyle name="Commentaire 3 30" xfId="7367"/>
    <cellStyle name="Commentaire 3 31" xfId="7368"/>
    <cellStyle name="Commentaire 3 32" xfId="7369"/>
    <cellStyle name="Commentaire 3 33" xfId="7370"/>
    <cellStyle name="Commentaire 3 34" xfId="7371"/>
    <cellStyle name="Commentaire 3 35" xfId="7372"/>
    <cellStyle name="Commentaire 3 36" xfId="7373"/>
    <cellStyle name="Commentaire 3 37" xfId="7374"/>
    <cellStyle name="Commentaire 3 38" xfId="7375"/>
    <cellStyle name="Commentaire 3 39" xfId="7376"/>
    <cellStyle name="Commentaire 3 4" xfId="7377"/>
    <cellStyle name="Commentaire 3 40" xfId="7378"/>
    <cellStyle name="Commentaire 3 41" xfId="7379"/>
    <cellStyle name="Commentaire 3 42" xfId="7380"/>
    <cellStyle name="Commentaire 3 43" xfId="7381"/>
    <cellStyle name="Commentaire 3 44" xfId="7382"/>
    <cellStyle name="Commentaire 3 45" xfId="7383"/>
    <cellStyle name="Commentaire 3 5" xfId="7384"/>
    <cellStyle name="Commentaire 3 6" xfId="7385"/>
    <cellStyle name="Commentaire 3 7" xfId="7386"/>
    <cellStyle name="Commentaire 3 8" xfId="7387"/>
    <cellStyle name="Commentaire 3 9" xfId="7388"/>
    <cellStyle name="Commentaire 4" xfId="7389"/>
    <cellStyle name="Commentaire 5" xfId="7390"/>
    <cellStyle name="Entrée 2" xfId="7391"/>
    <cellStyle name="Entrée 2 10" xfId="7392"/>
    <cellStyle name="Entrée 2 10 2" xfId="7393"/>
    <cellStyle name="Entrée 2 10 2 2" xfId="7394"/>
    <cellStyle name="Entrée 2 10 3" xfId="7395"/>
    <cellStyle name="Entrée 2 10 3 2" xfId="7396"/>
    <cellStyle name="Entrée 2 10 4" xfId="7397"/>
    <cellStyle name="Entrée 2 10 4 2" xfId="7398"/>
    <cellStyle name="Entrée 2 10 5" xfId="7399"/>
    <cellStyle name="Entrée 2 10 5 2" xfId="7400"/>
    <cellStyle name="Entrée 2 10 6" xfId="7401"/>
    <cellStyle name="Entrée 2 10 6 2" xfId="7402"/>
    <cellStyle name="Entrée 2 10 7" xfId="7403"/>
    <cellStyle name="Entrée 2 10 7 2" xfId="7404"/>
    <cellStyle name="Entrée 2 10 8" xfId="7405"/>
    <cellStyle name="Entrée 2 11" xfId="7406"/>
    <cellStyle name="Entrée 2 11 2" xfId="7407"/>
    <cellStyle name="Entrée 2 11 2 2" xfId="7408"/>
    <cellStyle name="Entrée 2 11 3" xfId="7409"/>
    <cellStyle name="Entrée 2 11 3 2" xfId="7410"/>
    <cellStyle name="Entrée 2 11 4" xfId="7411"/>
    <cellStyle name="Entrée 2 11 4 2" xfId="7412"/>
    <cellStyle name="Entrée 2 11 5" xfId="7413"/>
    <cellStyle name="Entrée 2 11 5 2" xfId="7414"/>
    <cellStyle name="Entrée 2 11 6" xfId="7415"/>
    <cellStyle name="Entrée 2 11 6 2" xfId="7416"/>
    <cellStyle name="Entrée 2 11 7" xfId="7417"/>
    <cellStyle name="Entrée 2 11 7 2" xfId="7418"/>
    <cellStyle name="Entrée 2 11 8" xfId="7419"/>
    <cellStyle name="Entrée 2 12" xfId="7420"/>
    <cellStyle name="Entrée 2 12 2" xfId="7421"/>
    <cellStyle name="Entrée 2 12 2 2" xfId="7422"/>
    <cellStyle name="Entrée 2 12 3" xfId="7423"/>
    <cellStyle name="Entrée 2 12 3 2" xfId="7424"/>
    <cellStyle name="Entrée 2 12 4" xfId="7425"/>
    <cellStyle name="Entrée 2 12 4 2" xfId="7426"/>
    <cellStyle name="Entrée 2 12 5" xfId="7427"/>
    <cellStyle name="Entrée 2 12 5 2" xfId="7428"/>
    <cellStyle name="Entrée 2 12 6" xfId="7429"/>
    <cellStyle name="Entrée 2 12 6 2" xfId="7430"/>
    <cellStyle name="Entrée 2 12 7" xfId="7431"/>
    <cellStyle name="Entrée 2 12 7 2" xfId="7432"/>
    <cellStyle name="Entrée 2 12 8" xfId="7433"/>
    <cellStyle name="Entrée 2 13" xfId="7434"/>
    <cellStyle name="Entrée 2 13 2" xfId="7435"/>
    <cellStyle name="Entrée 2 13 2 2" xfId="7436"/>
    <cellStyle name="Entrée 2 13 3" xfId="7437"/>
    <cellStyle name="Entrée 2 13 3 2" xfId="7438"/>
    <cellStyle name="Entrée 2 13 4" xfId="7439"/>
    <cellStyle name="Entrée 2 13 4 2" xfId="7440"/>
    <cellStyle name="Entrée 2 13 5" xfId="7441"/>
    <cellStyle name="Entrée 2 13 5 2" xfId="7442"/>
    <cellStyle name="Entrée 2 13 6" xfId="7443"/>
    <cellStyle name="Entrée 2 13 6 2" xfId="7444"/>
    <cellStyle name="Entrée 2 13 7" xfId="7445"/>
    <cellStyle name="Entrée 2 13 7 2" xfId="7446"/>
    <cellStyle name="Entrée 2 13 8" xfId="7447"/>
    <cellStyle name="Entrée 2 14" xfId="7448"/>
    <cellStyle name="Entrée 2 14 2" xfId="7449"/>
    <cellStyle name="Entrée 2 14 2 2" xfId="7450"/>
    <cellStyle name="Entrée 2 14 3" xfId="7451"/>
    <cellStyle name="Entrée 2 14 3 2" xfId="7452"/>
    <cellStyle name="Entrée 2 14 4" xfId="7453"/>
    <cellStyle name="Entrée 2 14 4 2" xfId="7454"/>
    <cellStyle name="Entrée 2 14 5" xfId="7455"/>
    <cellStyle name="Entrée 2 14 5 2" xfId="7456"/>
    <cellStyle name="Entrée 2 14 6" xfId="7457"/>
    <cellStyle name="Entrée 2 14 6 2" xfId="7458"/>
    <cellStyle name="Entrée 2 14 7" xfId="7459"/>
    <cellStyle name="Entrée 2 14 7 2" xfId="7460"/>
    <cellStyle name="Entrée 2 14 8" xfId="7461"/>
    <cellStyle name="Entrée 2 15" xfId="7462"/>
    <cellStyle name="Entrée 2 15 2" xfId="7463"/>
    <cellStyle name="Entrée 2 15 2 2" xfId="7464"/>
    <cellStyle name="Entrée 2 15 3" xfId="7465"/>
    <cellStyle name="Entrée 2 15 3 2" xfId="7466"/>
    <cellStyle name="Entrée 2 15 4" xfId="7467"/>
    <cellStyle name="Entrée 2 15 4 2" xfId="7468"/>
    <cellStyle name="Entrée 2 15 5" xfId="7469"/>
    <cellStyle name="Entrée 2 15 5 2" xfId="7470"/>
    <cellStyle name="Entrée 2 15 6" xfId="7471"/>
    <cellStyle name="Entrée 2 15 6 2" xfId="7472"/>
    <cellStyle name="Entrée 2 15 7" xfId="7473"/>
    <cellStyle name="Entrée 2 15 7 2" xfId="7474"/>
    <cellStyle name="Entrée 2 15 8" xfId="7475"/>
    <cellStyle name="Entrée 2 16" xfId="7476"/>
    <cellStyle name="Entrée 2 16 2" xfId="7477"/>
    <cellStyle name="Entrée 2 16 2 2" xfId="7478"/>
    <cellStyle name="Entrée 2 16 3" xfId="7479"/>
    <cellStyle name="Entrée 2 16 3 2" xfId="7480"/>
    <cellStyle name="Entrée 2 16 4" xfId="7481"/>
    <cellStyle name="Entrée 2 16 4 2" xfId="7482"/>
    <cellStyle name="Entrée 2 16 5" xfId="7483"/>
    <cellStyle name="Entrée 2 16 5 2" xfId="7484"/>
    <cellStyle name="Entrée 2 16 6" xfId="7485"/>
    <cellStyle name="Entrée 2 16 6 2" xfId="7486"/>
    <cellStyle name="Entrée 2 16 7" xfId="7487"/>
    <cellStyle name="Entrée 2 16 7 2" xfId="7488"/>
    <cellStyle name="Entrée 2 16 8" xfId="7489"/>
    <cellStyle name="Entrée 2 17" xfId="7490"/>
    <cellStyle name="Entrée 2 17 2" xfId="7491"/>
    <cellStyle name="Entrée 2 17 2 2" xfId="7492"/>
    <cellStyle name="Entrée 2 17 3" xfId="7493"/>
    <cellStyle name="Entrée 2 17 3 2" xfId="7494"/>
    <cellStyle name="Entrée 2 17 4" xfId="7495"/>
    <cellStyle name="Entrée 2 17 4 2" xfId="7496"/>
    <cellStyle name="Entrée 2 17 5" xfId="7497"/>
    <cellStyle name="Entrée 2 17 5 2" xfId="7498"/>
    <cellStyle name="Entrée 2 17 6" xfId="7499"/>
    <cellStyle name="Entrée 2 17 6 2" xfId="7500"/>
    <cellStyle name="Entrée 2 17 7" xfId="7501"/>
    <cellStyle name="Entrée 2 17 7 2" xfId="7502"/>
    <cellStyle name="Entrée 2 17 8" xfId="7503"/>
    <cellStyle name="Entrée 2 18" xfId="7504"/>
    <cellStyle name="Entrée 2 18 2" xfId="7505"/>
    <cellStyle name="Entrée 2 19" xfId="7506"/>
    <cellStyle name="Entrée 2 2" xfId="7507"/>
    <cellStyle name="Entrée 2 2 10" xfId="7508"/>
    <cellStyle name="Entrée 2 2 10 2" xfId="7509"/>
    <cellStyle name="Entrée 2 2 10 2 2" xfId="7510"/>
    <cellStyle name="Entrée 2 2 10 3" xfId="7511"/>
    <cellStyle name="Entrée 2 2 10 3 2" xfId="7512"/>
    <cellStyle name="Entrée 2 2 10 4" xfId="7513"/>
    <cellStyle name="Entrée 2 2 10 4 2" xfId="7514"/>
    <cellStyle name="Entrée 2 2 10 5" xfId="7515"/>
    <cellStyle name="Entrée 2 2 10 5 2" xfId="7516"/>
    <cellStyle name="Entrée 2 2 10 6" xfId="7517"/>
    <cellStyle name="Entrée 2 2 10 6 2" xfId="7518"/>
    <cellStyle name="Entrée 2 2 10 7" xfId="7519"/>
    <cellStyle name="Entrée 2 2 10 7 2" xfId="7520"/>
    <cellStyle name="Entrée 2 2 10 8" xfId="7521"/>
    <cellStyle name="Entrée 2 2 11" xfId="7522"/>
    <cellStyle name="Entrée 2 2 11 2" xfId="7523"/>
    <cellStyle name="Entrée 2 2 11 2 2" xfId="7524"/>
    <cellStyle name="Entrée 2 2 11 3" xfId="7525"/>
    <cellStyle name="Entrée 2 2 11 3 2" xfId="7526"/>
    <cellStyle name="Entrée 2 2 11 4" xfId="7527"/>
    <cellStyle name="Entrée 2 2 11 4 2" xfId="7528"/>
    <cellStyle name="Entrée 2 2 11 5" xfId="7529"/>
    <cellStyle name="Entrée 2 2 11 5 2" xfId="7530"/>
    <cellStyle name="Entrée 2 2 11 6" xfId="7531"/>
    <cellStyle name="Entrée 2 2 11 6 2" xfId="7532"/>
    <cellStyle name="Entrée 2 2 11 7" xfId="7533"/>
    <cellStyle name="Entrée 2 2 11 7 2" xfId="7534"/>
    <cellStyle name="Entrée 2 2 11 8" xfId="7535"/>
    <cellStyle name="Entrée 2 2 12" xfId="7536"/>
    <cellStyle name="Entrée 2 2 12 2" xfId="7537"/>
    <cellStyle name="Entrée 2 2 12 2 2" xfId="7538"/>
    <cellStyle name="Entrée 2 2 12 3" xfId="7539"/>
    <cellStyle name="Entrée 2 2 12 3 2" xfId="7540"/>
    <cellStyle name="Entrée 2 2 12 4" xfId="7541"/>
    <cellStyle name="Entrée 2 2 12 4 2" xfId="7542"/>
    <cellStyle name="Entrée 2 2 12 5" xfId="7543"/>
    <cellStyle name="Entrée 2 2 12 5 2" xfId="7544"/>
    <cellStyle name="Entrée 2 2 12 6" xfId="7545"/>
    <cellStyle name="Entrée 2 2 12 6 2" xfId="7546"/>
    <cellStyle name="Entrée 2 2 12 7" xfId="7547"/>
    <cellStyle name="Entrée 2 2 12 7 2" xfId="7548"/>
    <cellStyle name="Entrée 2 2 12 8" xfId="7549"/>
    <cellStyle name="Entrée 2 2 13" xfId="7550"/>
    <cellStyle name="Entrée 2 2 13 2" xfId="7551"/>
    <cellStyle name="Entrée 2 2 13 2 2" xfId="7552"/>
    <cellStyle name="Entrée 2 2 13 3" xfId="7553"/>
    <cellStyle name="Entrée 2 2 13 3 2" xfId="7554"/>
    <cellStyle name="Entrée 2 2 13 4" xfId="7555"/>
    <cellStyle name="Entrée 2 2 13 4 2" xfId="7556"/>
    <cellStyle name="Entrée 2 2 13 5" xfId="7557"/>
    <cellStyle name="Entrée 2 2 13 5 2" xfId="7558"/>
    <cellStyle name="Entrée 2 2 13 6" xfId="7559"/>
    <cellStyle name="Entrée 2 2 13 6 2" xfId="7560"/>
    <cellStyle name="Entrée 2 2 13 7" xfId="7561"/>
    <cellStyle name="Entrée 2 2 13 7 2" xfId="7562"/>
    <cellStyle name="Entrée 2 2 13 8" xfId="7563"/>
    <cellStyle name="Entrée 2 2 14" xfId="7564"/>
    <cellStyle name="Entrée 2 2 14 2" xfId="7565"/>
    <cellStyle name="Entrée 2 2 14 2 2" xfId="7566"/>
    <cellStyle name="Entrée 2 2 14 3" xfId="7567"/>
    <cellStyle name="Entrée 2 2 14 3 2" xfId="7568"/>
    <cellStyle name="Entrée 2 2 14 4" xfId="7569"/>
    <cellStyle name="Entrée 2 2 14 4 2" xfId="7570"/>
    <cellStyle name="Entrée 2 2 14 5" xfId="7571"/>
    <cellStyle name="Entrée 2 2 14 5 2" xfId="7572"/>
    <cellStyle name="Entrée 2 2 14 6" xfId="7573"/>
    <cellStyle name="Entrée 2 2 14 6 2" xfId="7574"/>
    <cellStyle name="Entrée 2 2 14 7" xfId="7575"/>
    <cellStyle name="Entrée 2 2 14 7 2" xfId="7576"/>
    <cellStyle name="Entrée 2 2 14 8" xfId="7577"/>
    <cellStyle name="Entrée 2 2 15" xfId="7578"/>
    <cellStyle name="Entrée 2 2 15 2" xfId="7579"/>
    <cellStyle name="Entrée 2 2 15 2 2" xfId="7580"/>
    <cellStyle name="Entrée 2 2 15 3" xfId="7581"/>
    <cellStyle name="Entrée 2 2 15 3 2" xfId="7582"/>
    <cellStyle name="Entrée 2 2 15 4" xfId="7583"/>
    <cellStyle name="Entrée 2 2 15 4 2" xfId="7584"/>
    <cellStyle name="Entrée 2 2 15 5" xfId="7585"/>
    <cellStyle name="Entrée 2 2 15 5 2" xfId="7586"/>
    <cellStyle name="Entrée 2 2 15 6" xfId="7587"/>
    <cellStyle name="Entrée 2 2 15 6 2" xfId="7588"/>
    <cellStyle name="Entrée 2 2 15 7" xfId="7589"/>
    <cellStyle name="Entrée 2 2 15 7 2" xfId="7590"/>
    <cellStyle name="Entrée 2 2 15 8" xfId="7591"/>
    <cellStyle name="Entrée 2 2 16" xfId="7592"/>
    <cellStyle name="Entrée 2 2 16 2" xfId="7593"/>
    <cellStyle name="Entrée 2 2 17" xfId="7594"/>
    <cellStyle name="Entrée 2 2 2" xfId="7595"/>
    <cellStyle name="Entrée 2 2 2 10" xfId="7596"/>
    <cellStyle name="Entrée 2 2 2 10 2" xfId="7597"/>
    <cellStyle name="Entrée 2 2 2 10 2 2" xfId="7598"/>
    <cellStyle name="Entrée 2 2 2 10 3" xfId="7599"/>
    <cellStyle name="Entrée 2 2 2 10 3 2" xfId="7600"/>
    <cellStyle name="Entrée 2 2 2 10 4" xfId="7601"/>
    <cellStyle name="Entrée 2 2 2 10 4 2" xfId="7602"/>
    <cellStyle name="Entrée 2 2 2 10 5" xfId="7603"/>
    <cellStyle name="Entrée 2 2 2 10 5 2" xfId="7604"/>
    <cellStyle name="Entrée 2 2 2 10 6" xfId="7605"/>
    <cellStyle name="Entrée 2 2 2 10 6 2" xfId="7606"/>
    <cellStyle name="Entrée 2 2 2 10 7" xfId="7607"/>
    <cellStyle name="Entrée 2 2 2 10 7 2" xfId="7608"/>
    <cellStyle name="Entrée 2 2 2 10 8" xfId="7609"/>
    <cellStyle name="Entrée 2 2 2 11" xfId="7610"/>
    <cellStyle name="Entrée 2 2 2 11 2" xfId="7611"/>
    <cellStyle name="Entrée 2 2 2 11 2 2" xfId="7612"/>
    <cellStyle name="Entrée 2 2 2 11 3" xfId="7613"/>
    <cellStyle name="Entrée 2 2 2 11 3 2" xfId="7614"/>
    <cellStyle name="Entrée 2 2 2 11 4" xfId="7615"/>
    <cellStyle name="Entrée 2 2 2 11 4 2" xfId="7616"/>
    <cellStyle name="Entrée 2 2 2 11 5" xfId="7617"/>
    <cellStyle name="Entrée 2 2 2 11 5 2" xfId="7618"/>
    <cellStyle name="Entrée 2 2 2 11 6" xfId="7619"/>
    <cellStyle name="Entrée 2 2 2 11 6 2" xfId="7620"/>
    <cellStyle name="Entrée 2 2 2 11 7" xfId="7621"/>
    <cellStyle name="Entrée 2 2 2 11 7 2" xfId="7622"/>
    <cellStyle name="Entrée 2 2 2 11 8" xfId="7623"/>
    <cellStyle name="Entrée 2 2 2 12" xfId="7624"/>
    <cellStyle name="Entrée 2 2 2 12 2" xfId="7625"/>
    <cellStyle name="Entrée 2 2 2 12 2 2" xfId="7626"/>
    <cellStyle name="Entrée 2 2 2 12 3" xfId="7627"/>
    <cellStyle name="Entrée 2 2 2 12 3 2" xfId="7628"/>
    <cellStyle name="Entrée 2 2 2 12 4" xfId="7629"/>
    <cellStyle name="Entrée 2 2 2 12 4 2" xfId="7630"/>
    <cellStyle name="Entrée 2 2 2 12 5" xfId="7631"/>
    <cellStyle name="Entrée 2 2 2 12 5 2" xfId="7632"/>
    <cellStyle name="Entrée 2 2 2 12 6" xfId="7633"/>
    <cellStyle name="Entrée 2 2 2 12 6 2" xfId="7634"/>
    <cellStyle name="Entrée 2 2 2 12 7" xfId="7635"/>
    <cellStyle name="Entrée 2 2 2 12 7 2" xfId="7636"/>
    <cellStyle name="Entrée 2 2 2 12 8" xfId="7637"/>
    <cellStyle name="Entrée 2 2 2 13" xfId="7638"/>
    <cellStyle name="Entrée 2 2 2 13 2" xfId="7639"/>
    <cellStyle name="Entrée 2 2 2 13 2 2" xfId="7640"/>
    <cellStyle name="Entrée 2 2 2 13 3" xfId="7641"/>
    <cellStyle name="Entrée 2 2 2 13 3 2" xfId="7642"/>
    <cellStyle name="Entrée 2 2 2 13 4" xfId="7643"/>
    <cellStyle name="Entrée 2 2 2 13 4 2" xfId="7644"/>
    <cellStyle name="Entrée 2 2 2 13 5" xfId="7645"/>
    <cellStyle name="Entrée 2 2 2 13 5 2" xfId="7646"/>
    <cellStyle name="Entrée 2 2 2 13 6" xfId="7647"/>
    <cellStyle name="Entrée 2 2 2 13 6 2" xfId="7648"/>
    <cellStyle name="Entrée 2 2 2 13 7" xfId="7649"/>
    <cellStyle name="Entrée 2 2 2 13 7 2" xfId="7650"/>
    <cellStyle name="Entrée 2 2 2 13 8" xfId="7651"/>
    <cellStyle name="Entrée 2 2 2 14" xfId="7652"/>
    <cellStyle name="Entrée 2 2 2 14 2" xfId="7653"/>
    <cellStyle name="Entrée 2 2 2 15" xfId="7654"/>
    <cellStyle name="Entrée 2 2 2 2" xfId="7655"/>
    <cellStyle name="Entrée 2 2 2 2 2" xfId="7656"/>
    <cellStyle name="Entrée 2 2 2 2 2 2" xfId="7657"/>
    <cellStyle name="Entrée 2 2 2 2 3" xfId="7658"/>
    <cellStyle name="Entrée 2 2 2 2 3 2" xfId="7659"/>
    <cellStyle name="Entrée 2 2 2 2 4" xfId="7660"/>
    <cellStyle name="Entrée 2 2 2 2 4 2" xfId="7661"/>
    <cellStyle name="Entrée 2 2 2 2 5" xfId="7662"/>
    <cellStyle name="Entrée 2 2 2 2 5 2" xfId="7663"/>
    <cellStyle name="Entrée 2 2 2 2 6" xfId="7664"/>
    <cellStyle name="Entrée 2 2 2 2 6 2" xfId="7665"/>
    <cellStyle name="Entrée 2 2 2 2 7" xfId="7666"/>
    <cellStyle name="Entrée 2 2 2 2 7 2" xfId="7667"/>
    <cellStyle name="Entrée 2 2 2 2 8" xfId="7668"/>
    <cellStyle name="Entrée 2 2 2 3" xfId="7669"/>
    <cellStyle name="Entrée 2 2 2 3 2" xfId="7670"/>
    <cellStyle name="Entrée 2 2 2 3 2 2" xfId="7671"/>
    <cellStyle name="Entrée 2 2 2 3 3" xfId="7672"/>
    <cellStyle name="Entrée 2 2 2 3 3 2" xfId="7673"/>
    <cellStyle name="Entrée 2 2 2 3 4" xfId="7674"/>
    <cellStyle name="Entrée 2 2 2 3 4 2" xfId="7675"/>
    <cellStyle name="Entrée 2 2 2 3 5" xfId="7676"/>
    <cellStyle name="Entrée 2 2 2 3 5 2" xfId="7677"/>
    <cellStyle name="Entrée 2 2 2 3 6" xfId="7678"/>
    <cellStyle name="Entrée 2 2 2 3 6 2" xfId="7679"/>
    <cellStyle name="Entrée 2 2 2 3 7" xfId="7680"/>
    <cellStyle name="Entrée 2 2 2 3 7 2" xfId="7681"/>
    <cellStyle name="Entrée 2 2 2 3 8" xfId="7682"/>
    <cellStyle name="Entrée 2 2 2 4" xfId="7683"/>
    <cellStyle name="Entrée 2 2 2 4 2" xfId="7684"/>
    <cellStyle name="Entrée 2 2 2 4 2 2" xfId="7685"/>
    <cellStyle name="Entrée 2 2 2 4 3" xfId="7686"/>
    <cellStyle name="Entrée 2 2 2 4 3 2" xfId="7687"/>
    <cellStyle name="Entrée 2 2 2 4 4" xfId="7688"/>
    <cellStyle name="Entrée 2 2 2 4 4 2" xfId="7689"/>
    <cellStyle name="Entrée 2 2 2 4 5" xfId="7690"/>
    <cellStyle name="Entrée 2 2 2 4 5 2" xfId="7691"/>
    <cellStyle name="Entrée 2 2 2 4 6" xfId="7692"/>
    <cellStyle name="Entrée 2 2 2 4 6 2" xfId="7693"/>
    <cellStyle name="Entrée 2 2 2 4 7" xfId="7694"/>
    <cellStyle name="Entrée 2 2 2 4 7 2" xfId="7695"/>
    <cellStyle name="Entrée 2 2 2 4 8" xfId="7696"/>
    <cellStyle name="Entrée 2 2 2 5" xfId="7697"/>
    <cellStyle name="Entrée 2 2 2 5 2" xfId="7698"/>
    <cellStyle name="Entrée 2 2 2 5 2 2" xfId="7699"/>
    <cellStyle name="Entrée 2 2 2 5 3" xfId="7700"/>
    <cellStyle name="Entrée 2 2 2 5 3 2" xfId="7701"/>
    <cellStyle name="Entrée 2 2 2 5 4" xfId="7702"/>
    <cellStyle name="Entrée 2 2 2 5 4 2" xfId="7703"/>
    <cellStyle name="Entrée 2 2 2 5 5" xfId="7704"/>
    <cellStyle name="Entrée 2 2 2 5 5 2" xfId="7705"/>
    <cellStyle name="Entrée 2 2 2 5 6" xfId="7706"/>
    <cellStyle name="Entrée 2 2 2 5 6 2" xfId="7707"/>
    <cellStyle name="Entrée 2 2 2 5 7" xfId="7708"/>
    <cellStyle name="Entrée 2 2 2 5 7 2" xfId="7709"/>
    <cellStyle name="Entrée 2 2 2 5 8" xfId="7710"/>
    <cellStyle name="Entrée 2 2 2 6" xfId="7711"/>
    <cellStyle name="Entrée 2 2 2 6 2" xfId="7712"/>
    <cellStyle name="Entrée 2 2 2 6 2 2" xfId="7713"/>
    <cellStyle name="Entrée 2 2 2 6 3" xfId="7714"/>
    <cellStyle name="Entrée 2 2 2 6 3 2" xfId="7715"/>
    <cellStyle name="Entrée 2 2 2 6 4" xfId="7716"/>
    <cellStyle name="Entrée 2 2 2 6 4 2" xfId="7717"/>
    <cellStyle name="Entrée 2 2 2 6 5" xfId="7718"/>
    <cellStyle name="Entrée 2 2 2 6 5 2" xfId="7719"/>
    <cellStyle name="Entrée 2 2 2 6 6" xfId="7720"/>
    <cellStyle name="Entrée 2 2 2 6 6 2" xfId="7721"/>
    <cellStyle name="Entrée 2 2 2 6 7" xfId="7722"/>
    <cellStyle name="Entrée 2 2 2 6 7 2" xfId="7723"/>
    <cellStyle name="Entrée 2 2 2 6 8" xfId="7724"/>
    <cellStyle name="Entrée 2 2 2 7" xfId="7725"/>
    <cellStyle name="Entrée 2 2 2 7 2" xfId="7726"/>
    <cellStyle name="Entrée 2 2 2 7 2 2" xfId="7727"/>
    <cellStyle name="Entrée 2 2 2 7 3" xfId="7728"/>
    <cellStyle name="Entrée 2 2 2 7 3 2" xfId="7729"/>
    <cellStyle name="Entrée 2 2 2 7 4" xfId="7730"/>
    <cellStyle name="Entrée 2 2 2 7 4 2" xfId="7731"/>
    <cellStyle name="Entrée 2 2 2 7 5" xfId="7732"/>
    <cellStyle name="Entrée 2 2 2 7 5 2" xfId="7733"/>
    <cellStyle name="Entrée 2 2 2 7 6" xfId="7734"/>
    <cellStyle name="Entrée 2 2 2 7 6 2" xfId="7735"/>
    <cellStyle name="Entrée 2 2 2 7 7" xfId="7736"/>
    <cellStyle name="Entrée 2 2 2 7 7 2" xfId="7737"/>
    <cellStyle name="Entrée 2 2 2 7 8" xfId="7738"/>
    <cellStyle name="Entrée 2 2 2 8" xfId="7739"/>
    <cellStyle name="Entrée 2 2 2 8 2" xfId="7740"/>
    <cellStyle name="Entrée 2 2 2 8 2 2" xfId="7741"/>
    <cellStyle name="Entrée 2 2 2 8 3" xfId="7742"/>
    <cellStyle name="Entrée 2 2 2 8 3 2" xfId="7743"/>
    <cellStyle name="Entrée 2 2 2 8 4" xfId="7744"/>
    <cellStyle name="Entrée 2 2 2 8 4 2" xfId="7745"/>
    <cellStyle name="Entrée 2 2 2 8 5" xfId="7746"/>
    <cellStyle name="Entrée 2 2 2 8 5 2" xfId="7747"/>
    <cellStyle name="Entrée 2 2 2 8 6" xfId="7748"/>
    <cellStyle name="Entrée 2 2 2 8 6 2" xfId="7749"/>
    <cellStyle name="Entrée 2 2 2 8 7" xfId="7750"/>
    <cellStyle name="Entrée 2 2 2 8 7 2" xfId="7751"/>
    <cellStyle name="Entrée 2 2 2 8 8" xfId="7752"/>
    <cellStyle name="Entrée 2 2 2 9" xfId="7753"/>
    <cellStyle name="Entrée 2 2 2 9 2" xfId="7754"/>
    <cellStyle name="Entrée 2 2 2 9 2 2" xfId="7755"/>
    <cellStyle name="Entrée 2 2 2 9 3" xfId="7756"/>
    <cellStyle name="Entrée 2 2 2 9 3 2" xfId="7757"/>
    <cellStyle name="Entrée 2 2 2 9 4" xfId="7758"/>
    <cellStyle name="Entrée 2 2 2 9 4 2" xfId="7759"/>
    <cellStyle name="Entrée 2 2 2 9 5" xfId="7760"/>
    <cellStyle name="Entrée 2 2 2 9 5 2" xfId="7761"/>
    <cellStyle name="Entrée 2 2 2 9 6" xfId="7762"/>
    <cellStyle name="Entrée 2 2 2 9 6 2" xfId="7763"/>
    <cellStyle name="Entrée 2 2 2 9 7" xfId="7764"/>
    <cellStyle name="Entrée 2 2 2 9 7 2" xfId="7765"/>
    <cellStyle name="Entrée 2 2 2 9 8" xfId="7766"/>
    <cellStyle name="Entrée 2 2 3" xfId="7767"/>
    <cellStyle name="Entrée 2 2 3 10" xfId="7768"/>
    <cellStyle name="Entrée 2 2 3 10 2" xfId="7769"/>
    <cellStyle name="Entrée 2 2 3 10 2 2" xfId="7770"/>
    <cellStyle name="Entrée 2 2 3 10 3" xfId="7771"/>
    <cellStyle name="Entrée 2 2 3 10 3 2" xfId="7772"/>
    <cellStyle name="Entrée 2 2 3 10 4" xfId="7773"/>
    <cellStyle name="Entrée 2 2 3 10 4 2" xfId="7774"/>
    <cellStyle name="Entrée 2 2 3 10 5" xfId="7775"/>
    <cellStyle name="Entrée 2 2 3 10 5 2" xfId="7776"/>
    <cellStyle name="Entrée 2 2 3 10 6" xfId="7777"/>
    <cellStyle name="Entrée 2 2 3 10 6 2" xfId="7778"/>
    <cellStyle name="Entrée 2 2 3 10 7" xfId="7779"/>
    <cellStyle name="Entrée 2 2 3 10 7 2" xfId="7780"/>
    <cellStyle name="Entrée 2 2 3 10 8" xfId="7781"/>
    <cellStyle name="Entrée 2 2 3 11" xfId="7782"/>
    <cellStyle name="Entrée 2 2 3 11 2" xfId="7783"/>
    <cellStyle name="Entrée 2 2 3 11 2 2" xfId="7784"/>
    <cellStyle name="Entrée 2 2 3 11 3" xfId="7785"/>
    <cellStyle name="Entrée 2 2 3 11 3 2" xfId="7786"/>
    <cellStyle name="Entrée 2 2 3 11 4" xfId="7787"/>
    <cellStyle name="Entrée 2 2 3 11 4 2" xfId="7788"/>
    <cellStyle name="Entrée 2 2 3 11 5" xfId="7789"/>
    <cellStyle name="Entrée 2 2 3 11 5 2" xfId="7790"/>
    <cellStyle name="Entrée 2 2 3 11 6" xfId="7791"/>
    <cellStyle name="Entrée 2 2 3 11 6 2" xfId="7792"/>
    <cellStyle name="Entrée 2 2 3 11 7" xfId="7793"/>
    <cellStyle name="Entrée 2 2 3 11 7 2" xfId="7794"/>
    <cellStyle name="Entrée 2 2 3 11 8" xfId="7795"/>
    <cellStyle name="Entrée 2 2 3 12" xfId="7796"/>
    <cellStyle name="Entrée 2 2 3 12 2" xfId="7797"/>
    <cellStyle name="Entrée 2 2 3 12 2 2" xfId="7798"/>
    <cellStyle name="Entrée 2 2 3 12 3" xfId="7799"/>
    <cellStyle name="Entrée 2 2 3 12 3 2" xfId="7800"/>
    <cellStyle name="Entrée 2 2 3 12 4" xfId="7801"/>
    <cellStyle name="Entrée 2 2 3 12 4 2" xfId="7802"/>
    <cellStyle name="Entrée 2 2 3 12 5" xfId="7803"/>
    <cellStyle name="Entrée 2 2 3 12 5 2" xfId="7804"/>
    <cellStyle name="Entrée 2 2 3 12 6" xfId="7805"/>
    <cellStyle name="Entrée 2 2 3 12 6 2" xfId="7806"/>
    <cellStyle name="Entrée 2 2 3 12 7" xfId="7807"/>
    <cellStyle name="Entrée 2 2 3 12 7 2" xfId="7808"/>
    <cellStyle name="Entrée 2 2 3 12 8" xfId="7809"/>
    <cellStyle name="Entrée 2 2 3 13" xfId="7810"/>
    <cellStyle name="Entrée 2 2 3 13 2" xfId="7811"/>
    <cellStyle name="Entrée 2 2 3 13 2 2" xfId="7812"/>
    <cellStyle name="Entrée 2 2 3 13 3" xfId="7813"/>
    <cellStyle name="Entrée 2 2 3 13 3 2" xfId="7814"/>
    <cellStyle name="Entrée 2 2 3 13 4" xfId="7815"/>
    <cellStyle name="Entrée 2 2 3 13 4 2" xfId="7816"/>
    <cellStyle name="Entrée 2 2 3 13 5" xfId="7817"/>
    <cellStyle name="Entrée 2 2 3 13 5 2" xfId="7818"/>
    <cellStyle name="Entrée 2 2 3 13 6" xfId="7819"/>
    <cellStyle name="Entrée 2 2 3 13 6 2" xfId="7820"/>
    <cellStyle name="Entrée 2 2 3 13 7" xfId="7821"/>
    <cellStyle name="Entrée 2 2 3 13 7 2" xfId="7822"/>
    <cellStyle name="Entrée 2 2 3 13 8" xfId="7823"/>
    <cellStyle name="Entrée 2 2 3 14" xfId="7824"/>
    <cellStyle name="Entrée 2 2 3 14 2" xfId="7825"/>
    <cellStyle name="Entrée 2 2 3 15" xfId="7826"/>
    <cellStyle name="Entrée 2 2 3 2" xfId="7827"/>
    <cellStyle name="Entrée 2 2 3 2 2" xfId="7828"/>
    <cellStyle name="Entrée 2 2 3 2 2 2" xfId="7829"/>
    <cellStyle name="Entrée 2 2 3 2 3" xfId="7830"/>
    <cellStyle name="Entrée 2 2 3 2 3 2" xfId="7831"/>
    <cellStyle name="Entrée 2 2 3 2 4" xfId="7832"/>
    <cellStyle name="Entrée 2 2 3 2 4 2" xfId="7833"/>
    <cellStyle name="Entrée 2 2 3 2 5" xfId="7834"/>
    <cellStyle name="Entrée 2 2 3 2 5 2" xfId="7835"/>
    <cellStyle name="Entrée 2 2 3 2 6" xfId="7836"/>
    <cellStyle name="Entrée 2 2 3 2 6 2" xfId="7837"/>
    <cellStyle name="Entrée 2 2 3 2 7" xfId="7838"/>
    <cellStyle name="Entrée 2 2 3 2 7 2" xfId="7839"/>
    <cellStyle name="Entrée 2 2 3 2 8" xfId="7840"/>
    <cellStyle name="Entrée 2 2 3 3" xfId="7841"/>
    <cellStyle name="Entrée 2 2 3 3 2" xfId="7842"/>
    <cellStyle name="Entrée 2 2 3 3 2 2" xfId="7843"/>
    <cellStyle name="Entrée 2 2 3 3 3" xfId="7844"/>
    <cellStyle name="Entrée 2 2 3 3 3 2" xfId="7845"/>
    <cellStyle name="Entrée 2 2 3 3 4" xfId="7846"/>
    <cellStyle name="Entrée 2 2 3 3 4 2" xfId="7847"/>
    <cellStyle name="Entrée 2 2 3 3 5" xfId="7848"/>
    <cellStyle name="Entrée 2 2 3 3 5 2" xfId="7849"/>
    <cellStyle name="Entrée 2 2 3 3 6" xfId="7850"/>
    <cellStyle name="Entrée 2 2 3 3 6 2" xfId="7851"/>
    <cellStyle name="Entrée 2 2 3 3 7" xfId="7852"/>
    <cellStyle name="Entrée 2 2 3 3 7 2" xfId="7853"/>
    <cellStyle name="Entrée 2 2 3 3 8" xfId="7854"/>
    <cellStyle name="Entrée 2 2 3 4" xfId="7855"/>
    <cellStyle name="Entrée 2 2 3 4 2" xfId="7856"/>
    <cellStyle name="Entrée 2 2 3 4 2 2" xfId="7857"/>
    <cellStyle name="Entrée 2 2 3 4 3" xfId="7858"/>
    <cellStyle name="Entrée 2 2 3 4 3 2" xfId="7859"/>
    <cellStyle name="Entrée 2 2 3 4 4" xfId="7860"/>
    <cellStyle name="Entrée 2 2 3 4 4 2" xfId="7861"/>
    <cellStyle name="Entrée 2 2 3 4 5" xfId="7862"/>
    <cellStyle name="Entrée 2 2 3 4 5 2" xfId="7863"/>
    <cellStyle name="Entrée 2 2 3 4 6" xfId="7864"/>
    <cellStyle name="Entrée 2 2 3 4 6 2" xfId="7865"/>
    <cellStyle name="Entrée 2 2 3 4 7" xfId="7866"/>
    <cellStyle name="Entrée 2 2 3 4 7 2" xfId="7867"/>
    <cellStyle name="Entrée 2 2 3 4 8" xfId="7868"/>
    <cellStyle name="Entrée 2 2 3 5" xfId="7869"/>
    <cellStyle name="Entrée 2 2 3 5 2" xfId="7870"/>
    <cellStyle name="Entrée 2 2 3 5 2 2" xfId="7871"/>
    <cellStyle name="Entrée 2 2 3 5 3" xfId="7872"/>
    <cellStyle name="Entrée 2 2 3 5 3 2" xfId="7873"/>
    <cellStyle name="Entrée 2 2 3 5 4" xfId="7874"/>
    <cellStyle name="Entrée 2 2 3 5 4 2" xfId="7875"/>
    <cellStyle name="Entrée 2 2 3 5 5" xfId="7876"/>
    <cellStyle name="Entrée 2 2 3 5 5 2" xfId="7877"/>
    <cellStyle name="Entrée 2 2 3 5 6" xfId="7878"/>
    <cellStyle name="Entrée 2 2 3 5 6 2" xfId="7879"/>
    <cellStyle name="Entrée 2 2 3 5 7" xfId="7880"/>
    <cellStyle name="Entrée 2 2 3 5 7 2" xfId="7881"/>
    <cellStyle name="Entrée 2 2 3 5 8" xfId="7882"/>
    <cellStyle name="Entrée 2 2 3 6" xfId="7883"/>
    <cellStyle name="Entrée 2 2 3 6 2" xfId="7884"/>
    <cellStyle name="Entrée 2 2 3 6 2 2" xfId="7885"/>
    <cellStyle name="Entrée 2 2 3 6 3" xfId="7886"/>
    <cellStyle name="Entrée 2 2 3 6 3 2" xfId="7887"/>
    <cellStyle name="Entrée 2 2 3 6 4" xfId="7888"/>
    <cellStyle name="Entrée 2 2 3 6 4 2" xfId="7889"/>
    <cellStyle name="Entrée 2 2 3 6 5" xfId="7890"/>
    <cellStyle name="Entrée 2 2 3 6 5 2" xfId="7891"/>
    <cellStyle name="Entrée 2 2 3 6 6" xfId="7892"/>
    <cellStyle name="Entrée 2 2 3 6 6 2" xfId="7893"/>
    <cellStyle name="Entrée 2 2 3 6 7" xfId="7894"/>
    <cellStyle name="Entrée 2 2 3 6 7 2" xfId="7895"/>
    <cellStyle name="Entrée 2 2 3 6 8" xfId="7896"/>
    <cellStyle name="Entrée 2 2 3 7" xfId="7897"/>
    <cellStyle name="Entrée 2 2 3 7 2" xfId="7898"/>
    <cellStyle name="Entrée 2 2 3 7 2 2" xfId="7899"/>
    <cellStyle name="Entrée 2 2 3 7 3" xfId="7900"/>
    <cellStyle name="Entrée 2 2 3 7 3 2" xfId="7901"/>
    <cellStyle name="Entrée 2 2 3 7 4" xfId="7902"/>
    <cellStyle name="Entrée 2 2 3 7 4 2" xfId="7903"/>
    <cellStyle name="Entrée 2 2 3 7 5" xfId="7904"/>
    <cellStyle name="Entrée 2 2 3 7 5 2" xfId="7905"/>
    <cellStyle name="Entrée 2 2 3 7 6" xfId="7906"/>
    <cellStyle name="Entrée 2 2 3 7 6 2" xfId="7907"/>
    <cellStyle name="Entrée 2 2 3 7 7" xfId="7908"/>
    <cellStyle name="Entrée 2 2 3 7 7 2" xfId="7909"/>
    <cellStyle name="Entrée 2 2 3 7 8" xfId="7910"/>
    <cellStyle name="Entrée 2 2 3 8" xfId="7911"/>
    <cellStyle name="Entrée 2 2 3 8 2" xfId="7912"/>
    <cellStyle name="Entrée 2 2 3 8 2 2" xfId="7913"/>
    <cellStyle name="Entrée 2 2 3 8 3" xfId="7914"/>
    <cellStyle name="Entrée 2 2 3 8 3 2" xfId="7915"/>
    <cellStyle name="Entrée 2 2 3 8 4" xfId="7916"/>
    <cellStyle name="Entrée 2 2 3 8 4 2" xfId="7917"/>
    <cellStyle name="Entrée 2 2 3 8 5" xfId="7918"/>
    <cellStyle name="Entrée 2 2 3 8 5 2" xfId="7919"/>
    <cellStyle name="Entrée 2 2 3 8 6" xfId="7920"/>
    <cellStyle name="Entrée 2 2 3 8 6 2" xfId="7921"/>
    <cellStyle name="Entrée 2 2 3 8 7" xfId="7922"/>
    <cellStyle name="Entrée 2 2 3 8 7 2" xfId="7923"/>
    <cellStyle name="Entrée 2 2 3 8 8" xfId="7924"/>
    <cellStyle name="Entrée 2 2 3 9" xfId="7925"/>
    <cellStyle name="Entrée 2 2 3 9 2" xfId="7926"/>
    <cellStyle name="Entrée 2 2 3 9 2 2" xfId="7927"/>
    <cellStyle name="Entrée 2 2 3 9 3" xfId="7928"/>
    <cellStyle name="Entrée 2 2 3 9 3 2" xfId="7929"/>
    <cellStyle name="Entrée 2 2 3 9 4" xfId="7930"/>
    <cellStyle name="Entrée 2 2 3 9 4 2" xfId="7931"/>
    <cellStyle name="Entrée 2 2 3 9 5" xfId="7932"/>
    <cellStyle name="Entrée 2 2 3 9 5 2" xfId="7933"/>
    <cellStyle name="Entrée 2 2 3 9 6" xfId="7934"/>
    <cellStyle name="Entrée 2 2 3 9 6 2" xfId="7935"/>
    <cellStyle name="Entrée 2 2 3 9 7" xfId="7936"/>
    <cellStyle name="Entrée 2 2 3 9 7 2" xfId="7937"/>
    <cellStyle name="Entrée 2 2 3 9 8" xfId="7938"/>
    <cellStyle name="Entrée 2 2 4" xfId="7939"/>
    <cellStyle name="Entrée 2 2 4 2" xfId="7940"/>
    <cellStyle name="Entrée 2 2 4 2 2" xfId="7941"/>
    <cellStyle name="Entrée 2 2 4 3" xfId="7942"/>
    <cellStyle name="Entrée 2 2 4 3 2" xfId="7943"/>
    <cellStyle name="Entrée 2 2 4 4" xfId="7944"/>
    <cellStyle name="Entrée 2 2 4 4 2" xfId="7945"/>
    <cellStyle name="Entrée 2 2 4 5" xfId="7946"/>
    <cellStyle name="Entrée 2 2 4 5 2" xfId="7947"/>
    <cellStyle name="Entrée 2 2 4 6" xfId="7948"/>
    <cellStyle name="Entrée 2 2 4 6 2" xfId="7949"/>
    <cellStyle name="Entrée 2 2 4 7" xfId="7950"/>
    <cellStyle name="Entrée 2 2 4 7 2" xfId="7951"/>
    <cellStyle name="Entrée 2 2 4 8" xfId="7952"/>
    <cellStyle name="Entrée 2 2 5" xfId="7953"/>
    <cellStyle name="Entrée 2 2 5 2" xfId="7954"/>
    <cellStyle name="Entrée 2 2 5 2 2" xfId="7955"/>
    <cellStyle name="Entrée 2 2 5 3" xfId="7956"/>
    <cellStyle name="Entrée 2 2 5 3 2" xfId="7957"/>
    <cellStyle name="Entrée 2 2 5 4" xfId="7958"/>
    <cellStyle name="Entrée 2 2 5 4 2" xfId="7959"/>
    <cellStyle name="Entrée 2 2 5 5" xfId="7960"/>
    <cellStyle name="Entrée 2 2 5 5 2" xfId="7961"/>
    <cellStyle name="Entrée 2 2 5 6" xfId="7962"/>
    <cellStyle name="Entrée 2 2 5 6 2" xfId="7963"/>
    <cellStyle name="Entrée 2 2 5 7" xfId="7964"/>
    <cellStyle name="Entrée 2 2 5 7 2" xfId="7965"/>
    <cellStyle name="Entrée 2 2 5 8" xfId="7966"/>
    <cellStyle name="Entrée 2 2 6" xfId="7967"/>
    <cellStyle name="Entrée 2 2 6 2" xfId="7968"/>
    <cellStyle name="Entrée 2 2 6 2 2" xfId="7969"/>
    <cellStyle name="Entrée 2 2 6 3" xfId="7970"/>
    <cellStyle name="Entrée 2 2 6 3 2" xfId="7971"/>
    <cellStyle name="Entrée 2 2 6 4" xfId="7972"/>
    <cellStyle name="Entrée 2 2 6 4 2" xfId="7973"/>
    <cellStyle name="Entrée 2 2 6 5" xfId="7974"/>
    <cellStyle name="Entrée 2 2 6 5 2" xfId="7975"/>
    <cellStyle name="Entrée 2 2 6 6" xfId="7976"/>
    <cellStyle name="Entrée 2 2 6 6 2" xfId="7977"/>
    <cellStyle name="Entrée 2 2 6 7" xfId="7978"/>
    <cellStyle name="Entrée 2 2 6 7 2" xfId="7979"/>
    <cellStyle name="Entrée 2 2 6 8" xfId="7980"/>
    <cellStyle name="Entrée 2 2 7" xfId="7981"/>
    <cellStyle name="Entrée 2 2 7 2" xfId="7982"/>
    <cellStyle name="Entrée 2 2 7 2 2" xfId="7983"/>
    <cellStyle name="Entrée 2 2 7 3" xfId="7984"/>
    <cellStyle name="Entrée 2 2 7 3 2" xfId="7985"/>
    <cellStyle name="Entrée 2 2 7 4" xfId="7986"/>
    <cellStyle name="Entrée 2 2 7 4 2" xfId="7987"/>
    <cellStyle name="Entrée 2 2 7 5" xfId="7988"/>
    <cellStyle name="Entrée 2 2 7 5 2" xfId="7989"/>
    <cellStyle name="Entrée 2 2 7 6" xfId="7990"/>
    <cellStyle name="Entrée 2 2 7 6 2" xfId="7991"/>
    <cellStyle name="Entrée 2 2 7 7" xfId="7992"/>
    <cellStyle name="Entrée 2 2 7 7 2" xfId="7993"/>
    <cellStyle name="Entrée 2 2 7 8" xfId="7994"/>
    <cellStyle name="Entrée 2 2 8" xfId="7995"/>
    <cellStyle name="Entrée 2 2 8 2" xfId="7996"/>
    <cellStyle name="Entrée 2 2 8 2 2" xfId="7997"/>
    <cellStyle name="Entrée 2 2 8 3" xfId="7998"/>
    <cellStyle name="Entrée 2 2 8 3 2" xfId="7999"/>
    <cellStyle name="Entrée 2 2 8 4" xfId="8000"/>
    <cellStyle name="Entrée 2 2 8 4 2" xfId="8001"/>
    <cellStyle name="Entrée 2 2 8 5" xfId="8002"/>
    <cellStyle name="Entrée 2 2 8 5 2" xfId="8003"/>
    <cellStyle name="Entrée 2 2 8 6" xfId="8004"/>
    <cellStyle name="Entrée 2 2 8 6 2" xfId="8005"/>
    <cellStyle name="Entrée 2 2 8 7" xfId="8006"/>
    <cellStyle name="Entrée 2 2 8 7 2" xfId="8007"/>
    <cellStyle name="Entrée 2 2 8 8" xfId="8008"/>
    <cellStyle name="Entrée 2 2 9" xfId="8009"/>
    <cellStyle name="Entrée 2 2 9 2" xfId="8010"/>
    <cellStyle name="Entrée 2 2 9 2 2" xfId="8011"/>
    <cellStyle name="Entrée 2 2 9 3" xfId="8012"/>
    <cellStyle name="Entrée 2 2 9 3 2" xfId="8013"/>
    <cellStyle name="Entrée 2 2 9 4" xfId="8014"/>
    <cellStyle name="Entrée 2 2 9 4 2" xfId="8015"/>
    <cellStyle name="Entrée 2 2 9 5" xfId="8016"/>
    <cellStyle name="Entrée 2 2 9 5 2" xfId="8017"/>
    <cellStyle name="Entrée 2 2 9 6" xfId="8018"/>
    <cellStyle name="Entrée 2 2 9 6 2" xfId="8019"/>
    <cellStyle name="Entrée 2 2 9 7" xfId="8020"/>
    <cellStyle name="Entrée 2 2 9 7 2" xfId="8021"/>
    <cellStyle name="Entrée 2 2 9 8" xfId="8022"/>
    <cellStyle name="Entrée 2 3" xfId="8023"/>
    <cellStyle name="Entrée 2 3 10" xfId="8024"/>
    <cellStyle name="Entrée 2 3 10 2" xfId="8025"/>
    <cellStyle name="Entrée 2 3 10 2 2" xfId="8026"/>
    <cellStyle name="Entrée 2 3 10 3" xfId="8027"/>
    <cellStyle name="Entrée 2 3 10 3 2" xfId="8028"/>
    <cellStyle name="Entrée 2 3 10 4" xfId="8029"/>
    <cellStyle name="Entrée 2 3 10 4 2" xfId="8030"/>
    <cellStyle name="Entrée 2 3 10 5" xfId="8031"/>
    <cellStyle name="Entrée 2 3 10 5 2" xfId="8032"/>
    <cellStyle name="Entrée 2 3 10 6" xfId="8033"/>
    <cellStyle name="Entrée 2 3 10 6 2" xfId="8034"/>
    <cellStyle name="Entrée 2 3 10 7" xfId="8035"/>
    <cellStyle name="Entrée 2 3 10 7 2" xfId="8036"/>
    <cellStyle name="Entrée 2 3 10 8" xfId="8037"/>
    <cellStyle name="Entrée 2 3 11" xfId="8038"/>
    <cellStyle name="Entrée 2 3 11 2" xfId="8039"/>
    <cellStyle name="Entrée 2 3 11 2 2" xfId="8040"/>
    <cellStyle name="Entrée 2 3 11 3" xfId="8041"/>
    <cellStyle name="Entrée 2 3 11 3 2" xfId="8042"/>
    <cellStyle name="Entrée 2 3 11 4" xfId="8043"/>
    <cellStyle name="Entrée 2 3 11 4 2" xfId="8044"/>
    <cellStyle name="Entrée 2 3 11 5" xfId="8045"/>
    <cellStyle name="Entrée 2 3 11 5 2" xfId="8046"/>
    <cellStyle name="Entrée 2 3 11 6" xfId="8047"/>
    <cellStyle name="Entrée 2 3 11 6 2" xfId="8048"/>
    <cellStyle name="Entrée 2 3 11 7" xfId="8049"/>
    <cellStyle name="Entrée 2 3 11 7 2" xfId="8050"/>
    <cellStyle name="Entrée 2 3 11 8" xfId="8051"/>
    <cellStyle name="Entrée 2 3 12" xfId="8052"/>
    <cellStyle name="Entrée 2 3 12 2" xfId="8053"/>
    <cellStyle name="Entrée 2 3 12 2 2" xfId="8054"/>
    <cellStyle name="Entrée 2 3 12 3" xfId="8055"/>
    <cellStyle name="Entrée 2 3 12 3 2" xfId="8056"/>
    <cellStyle name="Entrée 2 3 12 4" xfId="8057"/>
    <cellStyle name="Entrée 2 3 12 4 2" xfId="8058"/>
    <cellStyle name="Entrée 2 3 12 5" xfId="8059"/>
    <cellStyle name="Entrée 2 3 12 5 2" xfId="8060"/>
    <cellStyle name="Entrée 2 3 12 6" xfId="8061"/>
    <cellStyle name="Entrée 2 3 12 6 2" xfId="8062"/>
    <cellStyle name="Entrée 2 3 12 7" xfId="8063"/>
    <cellStyle name="Entrée 2 3 12 7 2" xfId="8064"/>
    <cellStyle name="Entrée 2 3 12 8" xfId="8065"/>
    <cellStyle name="Entrée 2 3 13" xfId="8066"/>
    <cellStyle name="Entrée 2 3 13 2" xfId="8067"/>
    <cellStyle name="Entrée 2 3 13 2 2" xfId="8068"/>
    <cellStyle name="Entrée 2 3 13 3" xfId="8069"/>
    <cellStyle name="Entrée 2 3 13 3 2" xfId="8070"/>
    <cellStyle name="Entrée 2 3 13 4" xfId="8071"/>
    <cellStyle name="Entrée 2 3 13 4 2" xfId="8072"/>
    <cellStyle name="Entrée 2 3 13 5" xfId="8073"/>
    <cellStyle name="Entrée 2 3 13 5 2" xfId="8074"/>
    <cellStyle name="Entrée 2 3 13 6" xfId="8075"/>
    <cellStyle name="Entrée 2 3 13 6 2" xfId="8076"/>
    <cellStyle name="Entrée 2 3 13 7" xfId="8077"/>
    <cellStyle name="Entrée 2 3 13 7 2" xfId="8078"/>
    <cellStyle name="Entrée 2 3 13 8" xfId="8079"/>
    <cellStyle name="Entrée 2 3 14" xfId="8080"/>
    <cellStyle name="Entrée 2 3 14 2" xfId="8081"/>
    <cellStyle name="Entrée 2 3 14 2 2" xfId="8082"/>
    <cellStyle name="Entrée 2 3 14 3" xfId="8083"/>
    <cellStyle name="Entrée 2 3 14 3 2" xfId="8084"/>
    <cellStyle name="Entrée 2 3 14 4" xfId="8085"/>
    <cellStyle name="Entrée 2 3 14 4 2" xfId="8086"/>
    <cellStyle name="Entrée 2 3 14 5" xfId="8087"/>
    <cellStyle name="Entrée 2 3 14 5 2" xfId="8088"/>
    <cellStyle name="Entrée 2 3 14 6" xfId="8089"/>
    <cellStyle name="Entrée 2 3 14 6 2" xfId="8090"/>
    <cellStyle name="Entrée 2 3 14 7" xfId="8091"/>
    <cellStyle name="Entrée 2 3 14 7 2" xfId="8092"/>
    <cellStyle name="Entrée 2 3 14 8" xfId="8093"/>
    <cellStyle name="Entrée 2 3 15" xfId="8094"/>
    <cellStyle name="Entrée 2 3 15 2" xfId="8095"/>
    <cellStyle name="Entrée 2 3 15 2 2" xfId="8096"/>
    <cellStyle name="Entrée 2 3 15 3" xfId="8097"/>
    <cellStyle name="Entrée 2 3 15 3 2" xfId="8098"/>
    <cellStyle name="Entrée 2 3 15 4" xfId="8099"/>
    <cellStyle name="Entrée 2 3 15 4 2" xfId="8100"/>
    <cellStyle name="Entrée 2 3 15 5" xfId="8101"/>
    <cellStyle name="Entrée 2 3 15 5 2" xfId="8102"/>
    <cellStyle name="Entrée 2 3 15 6" xfId="8103"/>
    <cellStyle name="Entrée 2 3 15 6 2" xfId="8104"/>
    <cellStyle name="Entrée 2 3 15 7" xfId="8105"/>
    <cellStyle name="Entrée 2 3 15 7 2" xfId="8106"/>
    <cellStyle name="Entrée 2 3 15 8" xfId="8107"/>
    <cellStyle name="Entrée 2 3 16" xfId="8108"/>
    <cellStyle name="Entrée 2 3 16 2" xfId="8109"/>
    <cellStyle name="Entrée 2 3 17" xfId="8110"/>
    <cellStyle name="Entrée 2 3 2" xfId="8111"/>
    <cellStyle name="Entrée 2 3 2 10" xfId="8112"/>
    <cellStyle name="Entrée 2 3 2 10 2" xfId="8113"/>
    <cellStyle name="Entrée 2 3 2 10 2 2" xfId="8114"/>
    <cellStyle name="Entrée 2 3 2 10 3" xfId="8115"/>
    <cellStyle name="Entrée 2 3 2 10 3 2" xfId="8116"/>
    <cellStyle name="Entrée 2 3 2 10 4" xfId="8117"/>
    <cellStyle name="Entrée 2 3 2 10 4 2" xfId="8118"/>
    <cellStyle name="Entrée 2 3 2 10 5" xfId="8119"/>
    <cellStyle name="Entrée 2 3 2 10 5 2" xfId="8120"/>
    <cellStyle name="Entrée 2 3 2 10 6" xfId="8121"/>
    <cellStyle name="Entrée 2 3 2 10 6 2" xfId="8122"/>
    <cellStyle name="Entrée 2 3 2 10 7" xfId="8123"/>
    <cellStyle name="Entrée 2 3 2 10 7 2" xfId="8124"/>
    <cellStyle name="Entrée 2 3 2 10 8" xfId="8125"/>
    <cellStyle name="Entrée 2 3 2 11" xfId="8126"/>
    <cellStyle name="Entrée 2 3 2 11 2" xfId="8127"/>
    <cellStyle name="Entrée 2 3 2 11 2 2" xfId="8128"/>
    <cellStyle name="Entrée 2 3 2 11 3" xfId="8129"/>
    <cellStyle name="Entrée 2 3 2 11 3 2" xfId="8130"/>
    <cellStyle name="Entrée 2 3 2 11 4" xfId="8131"/>
    <cellStyle name="Entrée 2 3 2 11 4 2" xfId="8132"/>
    <cellStyle name="Entrée 2 3 2 11 5" xfId="8133"/>
    <cellStyle name="Entrée 2 3 2 11 5 2" xfId="8134"/>
    <cellStyle name="Entrée 2 3 2 11 6" xfId="8135"/>
    <cellStyle name="Entrée 2 3 2 11 6 2" xfId="8136"/>
    <cellStyle name="Entrée 2 3 2 11 7" xfId="8137"/>
    <cellStyle name="Entrée 2 3 2 11 7 2" xfId="8138"/>
    <cellStyle name="Entrée 2 3 2 11 8" xfId="8139"/>
    <cellStyle name="Entrée 2 3 2 12" xfId="8140"/>
    <cellStyle name="Entrée 2 3 2 12 2" xfId="8141"/>
    <cellStyle name="Entrée 2 3 2 12 2 2" xfId="8142"/>
    <cellStyle name="Entrée 2 3 2 12 3" xfId="8143"/>
    <cellStyle name="Entrée 2 3 2 12 3 2" xfId="8144"/>
    <cellStyle name="Entrée 2 3 2 12 4" xfId="8145"/>
    <cellStyle name="Entrée 2 3 2 12 4 2" xfId="8146"/>
    <cellStyle name="Entrée 2 3 2 12 5" xfId="8147"/>
    <cellStyle name="Entrée 2 3 2 12 5 2" xfId="8148"/>
    <cellStyle name="Entrée 2 3 2 12 6" xfId="8149"/>
    <cellStyle name="Entrée 2 3 2 12 6 2" xfId="8150"/>
    <cellStyle name="Entrée 2 3 2 12 7" xfId="8151"/>
    <cellStyle name="Entrée 2 3 2 12 7 2" xfId="8152"/>
    <cellStyle name="Entrée 2 3 2 12 8" xfId="8153"/>
    <cellStyle name="Entrée 2 3 2 13" xfId="8154"/>
    <cellStyle name="Entrée 2 3 2 13 2" xfId="8155"/>
    <cellStyle name="Entrée 2 3 2 13 2 2" xfId="8156"/>
    <cellStyle name="Entrée 2 3 2 13 3" xfId="8157"/>
    <cellStyle name="Entrée 2 3 2 13 3 2" xfId="8158"/>
    <cellStyle name="Entrée 2 3 2 13 4" xfId="8159"/>
    <cellStyle name="Entrée 2 3 2 13 4 2" xfId="8160"/>
    <cellStyle name="Entrée 2 3 2 13 5" xfId="8161"/>
    <cellStyle name="Entrée 2 3 2 13 5 2" xfId="8162"/>
    <cellStyle name="Entrée 2 3 2 13 6" xfId="8163"/>
    <cellStyle name="Entrée 2 3 2 13 6 2" xfId="8164"/>
    <cellStyle name="Entrée 2 3 2 13 7" xfId="8165"/>
    <cellStyle name="Entrée 2 3 2 13 7 2" xfId="8166"/>
    <cellStyle name="Entrée 2 3 2 13 8" xfId="8167"/>
    <cellStyle name="Entrée 2 3 2 14" xfId="8168"/>
    <cellStyle name="Entrée 2 3 2 14 2" xfId="8169"/>
    <cellStyle name="Entrée 2 3 2 15" xfId="8170"/>
    <cellStyle name="Entrée 2 3 2 2" xfId="8171"/>
    <cellStyle name="Entrée 2 3 2 2 2" xfId="8172"/>
    <cellStyle name="Entrée 2 3 2 2 2 2" xfId="8173"/>
    <cellStyle name="Entrée 2 3 2 2 3" xfId="8174"/>
    <cellStyle name="Entrée 2 3 2 2 3 2" xfId="8175"/>
    <cellStyle name="Entrée 2 3 2 2 4" xfId="8176"/>
    <cellStyle name="Entrée 2 3 2 2 4 2" xfId="8177"/>
    <cellStyle name="Entrée 2 3 2 2 5" xfId="8178"/>
    <cellStyle name="Entrée 2 3 2 2 5 2" xfId="8179"/>
    <cellStyle name="Entrée 2 3 2 2 6" xfId="8180"/>
    <cellStyle name="Entrée 2 3 2 2 6 2" xfId="8181"/>
    <cellStyle name="Entrée 2 3 2 2 7" xfId="8182"/>
    <cellStyle name="Entrée 2 3 2 2 7 2" xfId="8183"/>
    <cellStyle name="Entrée 2 3 2 2 8" xfId="8184"/>
    <cellStyle name="Entrée 2 3 2 3" xfId="8185"/>
    <cellStyle name="Entrée 2 3 2 3 2" xfId="8186"/>
    <cellStyle name="Entrée 2 3 2 3 2 2" xfId="8187"/>
    <cellStyle name="Entrée 2 3 2 3 3" xfId="8188"/>
    <cellStyle name="Entrée 2 3 2 3 3 2" xfId="8189"/>
    <cellStyle name="Entrée 2 3 2 3 4" xfId="8190"/>
    <cellStyle name="Entrée 2 3 2 3 4 2" xfId="8191"/>
    <cellStyle name="Entrée 2 3 2 3 5" xfId="8192"/>
    <cellStyle name="Entrée 2 3 2 3 5 2" xfId="8193"/>
    <cellStyle name="Entrée 2 3 2 3 6" xfId="8194"/>
    <cellStyle name="Entrée 2 3 2 3 6 2" xfId="8195"/>
    <cellStyle name="Entrée 2 3 2 3 7" xfId="8196"/>
    <cellStyle name="Entrée 2 3 2 3 7 2" xfId="8197"/>
    <cellStyle name="Entrée 2 3 2 3 8" xfId="8198"/>
    <cellStyle name="Entrée 2 3 2 4" xfId="8199"/>
    <cellStyle name="Entrée 2 3 2 4 2" xfId="8200"/>
    <cellStyle name="Entrée 2 3 2 4 2 2" xfId="8201"/>
    <cellStyle name="Entrée 2 3 2 4 3" xfId="8202"/>
    <cellStyle name="Entrée 2 3 2 4 3 2" xfId="8203"/>
    <cellStyle name="Entrée 2 3 2 4 4" xfId="8204"/>
    <cellStyle name="Entrée 2 3 2 4 4 2" xfId="8205"/>
    <cellStyle name="Entrée 2 3 2 4 5" xfId="8206"/>
    <cellStyle name="Entrée 2 3 2 4 5 2" xfId="8207"/>
    <cellStyle name="Entrée 2 3 2 4 6" xfId="8208"/>
    <cellStyle name="Entrée 2 3 2 4 6 2" xfId="8209"/>
    <cellStyle name="Entrée 2 3 2 4 7" xfId="8210"/>
    <cellStyle name="Entrée 2 3 2 4 7 2" xfId="8211"/>
    <cellStyle name="Entrée 2 3 2 4 8" xfId="8212"/>
    <cellStyle name="Entrée 2 3 2 5" xfId="8213"/>
    <cellStyle name="Entrée 2 3 2 5 2" xfId="8214"/>
    <cellStyle name="Entrée 2 3 2 5 2 2" xfId="8215"/>
    <cellStyle name="Entrée 2 3 2 5 3" xfId="8216"/>
    <cellStyle name="Entrée 2 3 2 5 3 2" xfId="8217"/>
    <cellStyle name="Entrée 2 3 2 5 4" xfId="8218"/>
    <cellStyle name="Entrée 2 3 2 5 4 2" xfId="8219"/>
    <cellStyle name="Entrée 2 3 2 5 5" xfId="8220"/>
    <cellStyle name="Entrée 2 3 2 5 5 2" xfId="8221"/>
    <cellStyle name="Entrée 2 3 2 5 6" xfId="8222"/>
    <cellStyle name="Entrée 2 3 2 5 6 2" xfId="8223"/>
    <cellStyle name="Entrée 2 3 2 5 7" xfId="8224"/>
    <cellStyle name="Entrée 2 3 2 5 7 2" xfId="8225"/>
    <cellStyle name="Entrée 2 3 2 5 8" xfId="8226"/>
    <cellStyle name="Entrée 2 3 2 6" xfId="8227"/>
    <cellStyle name="Entrée 2 3 2 6 2" xfId="8228"/>
    <cellStyle name="Entrée 2 3 2 6 2 2" xfId="8229"/>
    <cellStyle name="Entrée 2 3 2 6 3" xfId="8230"/>
    <cellStyle name="Entrée 2 3 2 6 3 2" xfId="8231"/>
    <cellStyle name="Entrée 2 3 2 6 4" xfId="8232"/>
    <cellStyle name="Entrée 2 3 2 6 4 2" xfId="8233"/>
    <cellStyle name="Entrée 2 3 2 6 5" xfId="8234"/>
    <cellStyle name="Entrée 2 3 2 6 5 2" xfId="8235"/>
    <cellStyle name="Entrée 2 3 2 6 6" xfId="8236"/>
    <cellStyle name="Entrée 2 3 2 6 6 2" xfId="8237"/>
    <cellStyle name="Entrée 2 3 2 6 7" xfId="8238"/>
    <cellStyle name="Entrée 2 3 2 6 7 2" xfId="8239"/>
    <cellStyle name="Entrée 2 3 2 6 8" xfId="8240"/>
    <cellStyle name="Entrée 2 3 2 7" xfId="8241"/>
    <cellStyle name="Entrée 2 3 2 7 2" xfId="8242"/>
    <cellStyle name="Entrée 2 3 2 7 2 2" xfId="8243"/>
    <cellStyle name="Entrée 2 3 2 7 3" xfId="8244"/>
    <cellStyle name="Entrée 2 3 2 7 3 2" xfId="8245"/>
    <cellStyle name="Entrée 2 3 2 7 4" xfId="8246"/>
    <cellStyle name="Entrée 2 3 2 7 4 2" xfId="8247"/>
    <cellStyle name="Entrée 2 3 2 7 5" xfId="8248"/>
    <cellStyle name="Entrée 2 3 2 7 5 2" xfId="8249"/>
    <cellStyle name="Entrée 2 3 2 7 6" xfId="8250"/>
    <cellStyle name="Entrée 2 3 2 7 6 2" xfId="8251"/>
    <cellStyle name="Entrée 2 3 2 7 7" xfId="8252"/>
    <cellStyle name="Entrée 2 3 2 7 7 2" xfId="8253"/>
    <cellStyle name="Entrée 2 3 2 7 8" xfId="8254"/>
    <cellStyle name="Entrée 2 3 2 8" xfId="8255"/>
    <cellStyle name="Entrée 2 3 2 8 2" xfId="8256"/>
    <cellStyle name="Entrée 2 3 2 8 2 2" xfId="8257"/>
    <cellStyle name="Entrée 2 3 2 8 3" xfId="8258"/>
    <cellStyle name="Entrée 2 3 2 8 3 2" xfId="8259"/>
    <cellStyle name="Entrée 2 3 2 8 4" xfId="8260"/>
    <cellStyle name="Entrée 2 3 2 8 4 2" xfId="8261"/>
    <cellStyle name="Entrée 2 3 2 8 5" xfId="8262"/>
    <cellStyle name="Entrée 2 3 2 8 5 2" xfId="8263"/>
    <cellStyle name="Entrée 2 3 2 8 6" xfId="8264"/>
    <cellStyle name="Entrée 2 3 2 8 6 2" xfId="8265"/>
    <cellStyle name="Entrée 2 3 2 8 7" xfId="8266"/>
    <cellStyle name="Entrée 2 3 2 8 7 2" xfId="8267"/>
    <cellStyle name="Entrée 2 3 2 8 8" xfId="8268"/>
    <cellStyle name="Entrée 2 3 2 9" xfId="8269"/>
    <cellStyle name="Entrée 2 3 2 9 2" xfId="8270"/>
    <cellStyle name="Entrée 2 3 2 9 2 2" xfId="8271"/>
    <cellStyle name="Entrée 2 3 2 9 3" xfId="8272"/>
    <cellStyle name="Entrée 2 3 2 9 3 2" xfId="8273"/>
    <cellStyle name="Entrée 2 3 2 9 4" xfId="8274"/>
    <cellStyle name="Entrée 2 3 2 9 4 2" xfId="8275"/>
    <cellStyle name="Entrée 2 3 2 9 5" xfId="8276"/>
    <cellStyle name="Entrée 2 3 2 9 5 2" xfId="8277"/>
    <cellStyle name="Entrée 2 3 2 9 6" xfId="8278"/>
    <cellStyle name="Entrée 2 3 2 9 6 2" xfId="8279"/>
    <cellStyle name="Entrée 2 3 2 9 7" xfId="8280"/>
    <cellStyle name="Entrée 2 3 2 9 7 2" xfId="8281"/>
    <cellStyle name="Entrée 2 3 2 9 8" xfId="8282"/>
    <cellStyle name="Entrée 2 3 3" xfId="8283"/>
    <cellStyle name="Entrée 2 3 3 10" xfId="8284"/>
    <cellStyle name="Entrée 2 3 3 10 2" xfId="8285"/>
    <cellStyle name="Entrée 2 3 3 10 2 2" xfId="8286"/>
    <cellStyle name="Entrée 2 3 3 10 3" xfId="8287"/>
    <cellStyle name="Entrée 2 3 3 10 3 2" xfId="8288"/>
    <cellStyle name="Entrée 2 3 3 10 4" xfId="8289"/>
    <cellStyle name="Entrée 2 3 3 10 4 2" xfId="8290"/>
    <cellStyle name="Entrée 2 3 3 10 5" xfId="8291"/>
    <cellStyle name="Entrée 2 3 3 10 5 2" xfId="8292"/>
    <cellStyle name="Entrée 2 3 3 10 6" xfId="8293"/>
    <cellStyle name="Entrée 2 3 3 10 6 2" xfId="8294"/>
    <cellStyle name="Entrée 2 3 3 10 7" xfId="8295"/>
    <cellStyle name="Entrée 2 3 3 10 7 2" xfId="8296"/>
    <cellStyle name="Entrée 2 3 3 10 8" xfId="8297"/>
    <cellStyle name="Entrée 2 3 3 11" xfId="8298"/>
    <cellStyle name="Entrée 2 3 3 11 2" xfId="8299"/>
    <cellStyle name="Entrée 2 3 3 11 2 2" xfId="8300"/>
    <cellStyle name="Entrée 2 3 3 11 3" xfId="8301"/>
    <cellStyle name="Entrée 2 3 3 11 3 2" xfId="8302"/>
    <cellStyle name="Entrée 2 3 3 11 4" xfId="8303"/>
    <cellStyle name="Entrée 2 3 3 11 4 2" xfId="8304"/>
    <cellStyle name="Entrée 2 3 3 11 5" xfId="8305"/>
    <cellStyle name="Entrée 2 3 3 11 5 2" xfId="8306"/>
    <cellStyle name="Entrée 2 3 3 11 6" xfId="8307"/>
    <cellStyle name="Entrée 2 3 3 11 6 2" xfId="8308"/>
    <cellStyle name="Entrée 2 3 3 11 7" xfId="8309"/>
    <cellStyle name="Entrée 2 3 3 11 7 2" xfId="8310"/>
    <cellStyle name="Entrée 2 3 3 11 8" xfId="8311"/>
    <cellStyle name="Entrée 2 3 3 12" xfId="8312"/>
    <cellStyle name="Entrée 2 3 3 12 2" xfId="8313"/>
    <cellStyle name="Entrée 2 3 3 12 2 2" xfId="8314"/>
    <cellStyle name="Entrée 2 3 3 12 3" xfId="8315"/>
    <cellStyle name="Entrée 2 3 3 12 3 2" xfId="8316"/>
    <cellStyle name="Entrée 2 3 3 12 4" xfId="8317"/>
    <cellStyle name="Entrée 2 3 3 12 4 2" xfId="8318"/>
    <cellStyle name="Entrée 2 3 3 12 5" xfId="8319"/>
    <cellStyle name="Entrée 2 3 3 12 5 2" xfId="8320"/>
    <cellStyle name="Entrée 2 3 3 12 6" xfId="8321"/>
    <cellStyle name="Entrée 2 3 3 12 6 2" xfId="8322"/>
    <cellStyle name="Entrée 2 3 3 12 7" xfId="8323"/>
    <cellStyle name="Entrée 2 3 3 12 7 2" xfId="8324"/>
    <cellStyle name="Entrée 2 3 3 12 8" xfId="8325"/>
    <cellStyle name="Entrée 2 3 3 13" xfId="8326"/>
    <cellStyle name="Entrée 2 3 3 13 2" xfId="8327"/>
    <cellStyle name="Entrée 2 3 3 13 2 2" xfId="8328"/>
    <cellStyle name="Entrée 2 3 3 13 3" xfId="8329"/>
    <cellStyle name="Entrée 2 3 3 13 3 2" xfId="8330"/>
    <cellStyle name="Entrée 2 3 3 13 4" xfId="8331"/>
    <cellStyle name="Entrée 2 3 3 13 4 2" xfId="8332"/>
    <cellStyle name="Entrée 2 3 3 13 5" xfId="8333"/>
    <cellStyle name="Entrée 2 3 3 13 5 2" xfId="8334"/>
    <cellStyle name="Entrée 2 3 3 13 6" xfId="8335"/>
    <cellStyle name="Entrée 2 3 3 13 6 2" xfId="8336"/>
    <cellStyle name="Entrée 2 3 3 13 7" xfId="8337"/>
    <cellStyle name="Entrée 2 3 3 13 7 2" xfId="8338"/>
    <cellStyle name="Entrée 2 3 3 13 8" xfId="8339"/>
    <cellStyle name="Entrée 2 3 3 14" xfId="8340"/>
    <cellStyle name="Entrée 2 3 3 14 2" xfId="8341"/>
    <cellStyle name="Entrée 2 3 3 15" xfId="8342"/>
    <cellStyle name="Entrée 2 3 3 2" xfId="8343"/>
    <cellStyle name="Entrée 2 3 3 2 2" xfId="8344"/>
    <cellStyle name="Entrée 2 3 3 2 2 2" xfId="8345"/>
    <cellStyle name="Entrée 2 3 3 2 3" xfId="8346"/>
    <cellStyle name="Entrée 2 3 3 2 3 2" xfId="8347"/>
    <cellStyle name="Entrée 2 3 3 2 4" xfId="8348"/>
    <cellStyle name="Entrée 2 3 3 2 4 2" xfId="8349"/>
    <cellStyle name="Entrée 2 3 3 2 5" xfId="8350"/>
    <cellStyle name="Entrée 2 3 3 2 5 2" xfId="8351"/>
    <cellStyle name="Entrée 2 3 3 2 6" xfId="8352"/>
    <cellStyle name="Entrée 2 3 3 2 6 2" xfId="8353"/>
    <cellStyle name="Entrée 2 3 3 2 7" xfId="8354"/>
    <cellStyle name="Entrée 2 3 3 2 7 2" xfId="8355"/>
    <cellStyle name="Entrée 2 3 3 2 8" xfId="8356"/>
    <cellStyle name="Entrée 2 3 3 3" xfId="8357"/>
    <cellStyle name="Entrée 2 3 3 3 2" xfId="8358"/>
    <cellStyle name="Entrée 2 3 3 3 2 2" xfId="8359"/>
    <cellStyle name="Entrée 2 3 3 3 3" xfId="8360"/>
    <cellStyle name="Entrée 2 3 3 3 3 2" xfId="8361"/>
    <cellStyle name="Entrée 2 3 3 3 4" xfId="8362"/>
    <cellStyle name="Entrée 2 3 3 3 4 2" xfId="8363"/>
    <cellStyle name="Entrée 2 3 3 3 5" xfId="8364"/>
    <cellStyle name="Entrée 2 3 3 3 5 2" xfId="8365"/>
    <cellStyle name="Entrée 2 3 3 3 6" xfId="8366"/>
    <cellStyle name="Entrée 2 3 3 3 6 2" xfId="8367"/>
    <cellStyle name="Entrée 2 3 3 3 7" xfId="8368"/>
    <cellStyle name="Entrée 2 3 3 3 7 2" xfId="8369"/>
    <cellStyle name="Entrée 2 3 3 3 8" xfId="8370"/>
    <cellStyle name="Entrée 2 3 3 4" xfId="8371"/>
    <cellStyle name="Entrée 2 3 3 4 2" xfId="8372"/>
    <cellStyle name="Entrée 2 3 3 4 2 2" xfId="8373"/>
    <cellStyle name="Entrée 2 3 3 4 3" xfId="8374"/>
    <cellStyle name="Entrée 2 3 3 4 3 2" xfId="8375"/>
    <cellStyle name="Entrée 2 3 3 4 4" xfId="8376"/>
    <cellStyle name="Entrée 2 3 3 4 4 2" xfId="8377"/>
    <cellStyle name="Entrée 2 3 3 4 5" xfId="8378"/>
    <cellStyle name="Entrée 2 3 3 4 5 2" xfId="8379"/>
    <cellStyle name="Entrée 2 3 3 4 6" xfId="8380"/>
    <cellStyle name="Entrée 2 3 3 4 6 2" xfId="8381"/>
    <cellStyle name="Entrée 2 3 3 4 7" xfId="8382"/>
    <cellStyle name="Entrée 2 3 3 4 7 2" xfId="8383"/>
    <cellStyle name="Entrée 2 3 3 4 8" xfId="8384"/>
    <cellStyle name="Entrée 2 3 3 5" xfId="8385"/>
    <cellStyle name="Entrée 2 3 3 5 2" xfId="8386"/>
    <cellStyle name="Entrée 2 3 3 5 2 2" xfId="8387"/>
    <cellStyle name="Entrée 2 3 3 5 3" xfId="8388"/>
    <cellStyle name="Entrée 2 3 3 5 3 2" xfId="8389"/>
    <cellStyle name="Entrée 2 3 3 5 4" xfId="8390"/>
    <cellStyle name="Entrée 2 3 3 5 4 2" xfId="8391"/>
    <cellStyle name="Entrée 2 3 3 5 5" xfId="8392"/>
    <cellStyle name="Entrée 2 3 3 5 5 2" xfId="8393"/>
    <cellStyle name="Entrée 2 3 3 5 6" xfId="8394"/>
    <cellStyle name="Entrée 2 3 3 5 6 2" xfId="8395"/>
    <cellStyle name="Entrée 2 3 3 5 7" xfId="8396"/>
    <cellStyle name="Entrée 2 3 3 5 7 2" xfId="8397"/>
    <cellStyle name="Entrée 2 3 3 5 8" xfId="8398"/>
    <cellStyle name="Entrée 2 3 3 6" xfId="8399"/>
    <cellStyle name="Entrée 2 3 3 6 2" xfId="8400"/>
    <cellStyle name="Entrée 2 3 3 6 2 2" xfId="8401"/>
    <cellStyle name="Entrée 2 3 3 6 3" xfId="8402"/>
    <cellStyle name="Entrée 2 3 3 6 3 2" xfId="8403"/>
    <cellStyle name="Entrée 2 3 3 6 4" xfId="8404"/>
    <cellStyle name="Entrée 2 3 3 6 4 2" xfId="8405"/>
    <cellStyle name="Entrée 2 3 3 6 5" xfId="8406"/>
    <cellStyle name="Entrée 2 3 3 6 5 2" xfId="8407"/>
    <cellStyle name="Entrée 2 3 3 6 6" xfId="8408"/>
    <cellStyle name="Entrée 2 3 3 6 6 2" xfId="8409"/>
    <cellStyle name="Entrée 2 3 3 6 7" xfId="8410"/>
    <cellStyle name="Entrée 2 3 3 6 7 2" xfId="8411"/>
    <cellStyle name="Entrée 2 3 3 6 8" xfId="8412"/>
    <cellStyle name="Entrée 2 3 3 7" xfId="8413"/>
    <cellStyle name="Entrée 2 3 3 7 2" xfId="8414"/>
    <cellStyle name="Entrée 2 3 3 7 2 2" xfId="8415"/>
    <cellStyle name="Entrée 2 3 3 7 3" xfId="8416"/>
    <cellStyle name="Entrée 2 3 3 7 3 2" xfId="8417"/>
    <cellStyle name="Entrée 2 3 3 7 4" xfId="8418"/>
    <cellStyle name="Entrée 2 3 3 7 4 2" xfId="8419"/>
    <cellStyle name="Entrée 2 3 3 7 5" xfId="8420"/>
    <cellStyle name="Entrée 2 3 3 7 5 2" xfId="8421"/>
    <cellStyle name="Entrée 2 3 3 7 6" xfId="8422"/>
    <cellStyle name="Entrée 2 3 3 7 6 2" xfId="8423"/>
    <cellStyle name="Entrée 2 3 3 7 7" xfId="8424"/>
    <cellStyle name="Entrée 2 3 3 7 7 2" xfId="8425"/>
    <cellStyle name="Entrée 2 3 3 7 8" xfId="8426"/>
    <cellStyle name="Entrée 2 3 3 8" xfId="8427"/>
    <cellStyle name="Entrée 2 3 3 8 2" xfId="8428"/>
    <cellStyle name="Entrée 2 3 3 8 2 2" xfId="8429"/>
    <cellStyle name="Entrée 2 3 3 8 3" xfId="8430"/>
    <cellStyle name="Entrée 2 3 3 8 3 2" xfId="8431"/>
    <cellStyle name="Entrée 2 3 3 8 4" xfId="8432"/>
    <cellStyle name="Entrée 2 3 3 8 4 2" xfId="8433"/>
    <cellStyle name="Entrée 2 3 3 8 5" xfId="8434"/>
    <cellStyle name="Entrée 2 3 3 8 5 2" xfId="8435"/>
    <cellStyle name="Entrée 2 3 3 8 6" xfId="8436"/>
    <cellStyle name="Entrée 2 3 3 8 6 2" xfId="8437"/>
    <cellStyle name="Entrée 2 3 3 8 7" xfId="8438"/>
    <cellStyle name="Entrée 2 3 3 8 7 2" xfId="8439"/>
    <cellStyle name="Entrée 2 3 3 8 8" xfId="8440"/>
    <cellStyle name="Entrée 2 3 3 9" xfId="8441"/>
    <cellStyle name="Entrée 2 3 3 9 2" xfId="8442"/>
    <cellStyle name="Entrée 2 3 3 9 2 2" xfId="8443"/>
    <cellStyle name="Entrée 2 3 3 9 3" xfId="8444"/>
    <cellStyle name="Entrée 2 3 3 9 3 2" xfId="8445"/>
    <cellStyle name="Entrée 2 3 3 9 4" xfId="8446"/>
    <cellStyle name="Entrée 2 3 3 9 4 2" xfId="8447"/>
    <cellStyle name="Entrée 2 3 3 9 5" xfId="8448"/>
    <cellStyle name="Entrée 2 3 3 9 5 2" xfId="8449"/>
    <cellStyle name="Entrée 2 3 3 9 6" xfId="8450"/>
    <cellStyle name="Entrée 2 3 3 9 6 2" xfId="8451"/>
    <cellStyle name="Entrée 2 3 3 9 7" xfId="8452"/>
    <cellStyle name="Entrée 2 3 3 9 7 2" xfId="8453"/>
    <cellStyle name="Entrée 2 3 3 9 8" xfId="8454"/>
    <cellStyle name="Entrée 2 3 4" xfId="8455"/>
    <cellStyle name="Entrée 2 3 4 2" xfId="8456"/>
    <cellStyle name="Entrée 2 3 4 2 2" xfId="8457"/>
    <cellStyle name="Entrée 2 3 4 3" xfId="8458"/>
    <cellStyle name="Entrée 2 3 4 3 2" xfId="8459"/>
    <cellStyle name="Entrée 2 3 4 4" xfId="8460"/>
    <cellStyle name="Entrée 2 3 4 4 2" xfId="8461"/>
    <cellStyle name="Entrée 2 3 4 5" xfId="8462"/>
    <cellStyle name="Entrée 2 3 4 5 2" xfId="8463"/>
    <cellStyle name="Entrée 2 3 4 6" xfId="8464"/>
    <cellStyle name="Entrée 2 3 4 6 2" xfId="8465"/>
    <cellStyle name="Entrée 2 3 4 7" xfId="8466"/>
    <cellStyle name="Entrée 2 3 4 7 2" xfId="8467"/>
    <cellStyle name="Entrée 2 3 4 8" xfId="8468"/>
    <cellStyle name="Entrée 2 3 5" xfId="8469"/>
    <cellStyle name="Entrée 2 3 5 2" xfId="8470"/>
    <cellStyle name="Entrée 2 3 5 2 2" xfId="8471"/>
    <cellStyle name="Entrée 2 3 5 3" xfId="8472"/>
    <cellStyle name="Entrée 2 3 5 3 2" xfId="8473"/>
    <cellStyle name="Entrée 2 3 5 4" xfId="8474"/>
    <cellStyle name="Entrée 2 3 5 4 2" xfId="8475"/>
    <cellStyle name="Entrée 2 3 5 5" xfId="8476"/>
    <cellStyle name="Entrée 2 3 5 5 2" xfId="8477"/>
    <cellStyle name="Entrée 2 3 5 6" xfId="8478"/>
    <cellStyle name="Entrée 2 3 5 6 2" xfId="8479"/>
    <cellStyle name="Entrée 2 3 5 7" xfId="8480"/>
    <cellStyle name="Entrée 2 3 5 7 2" xfId="8481"/>
    <cellStyle name="Entrée 2 3 5 8" xfId="8482"/>
    <cellStyle name="Entrée 2 3 6" xfId="8483"/>
    <cellStyle name="Entrée 2 3 6 2" xfId="8484"/>
    <cellStyle name="Entrée 2 3 6 2 2" xfId="8485"/>
    <cellStyle name="Entrée 2 3 6 3" xfId="8486"/>
    <cellStyle name="Entrée 2 3 6 3 2" xfId="8487"/>
    <cellStyle name="Entrée 2 3 6 4" xfId="8488"/>
    <cellStyle name="Entrée 2 3 6 4 2" xfId="8489"/>
    <cellStyle name="Entrée 2 3 6 5" xfId="8490"/>
    <cellStyle name="Entrée 2 3 6 5 2" xfId="8491"/>
    <cellStyle name="Entrée 2 3 6 6" xfId="8492"/>
    <cellStyle name="Entrée 2 3 6 6 2" xfId="8493"/>
    <cellStyle name="Entrée 2 3 6 7" xfId="8494"/>
    <cellStyle name="Entrée 2 3 6 7 2" xfId="8495"/>
    <cellStyle name="Entrée 2 3 6 8" xfId="8496"/>
    <cellStyle name="Entrée 2 3 7" xfId="8497"/>
    <cellStyle name="Entrée 2 3 7 2" xfId="8498"/>
    <cellStyle name="Entrée 2 3 7 2 2" xfId="8499"/>
    <cellStyle name="Entrée 2 3 7 3" xfId="8500"/>
    <cellStyle name="Entrée 2 3 7 3 2" xfId="8501"/>
    <cellStyle name="Entrée 2 3 7 4" xfId="8502"/>
    <cellStyle name="Entrée 2 3 7 4 2" xfId="8503"/>
    <cellStyle name="Entrée 2 3 7 5" xfId="8504"/>
    <cellStyle name="Entrée 2 3 7 5 2" xfId="8505"/>
    <cellStyle name="Entrée 2 3 7 6" xfId="8506"/>
    <cellStyle name="Entrée 2 3 7 6 2" xfId="8507"/>
    <cellStyle name="Entrée 2 3 7 7" xfId="8508"/>
    <cellStyle name="Entrée 2 3 7 7 2" xfId="8509"/>
    <cellStyle name="Entrée 2 3 7 8" xfId="8510"/>
    <cellStyle name="Entrée 2 3 8" xfId="8511"/>
    <cellStyle name="Entrée 2 3 8 2" xfId="8512"/>
    <cellStyle name="Entrée 2 3 8 2 2" xfId="8513"/>
    <cellStyle name="Entrée 2 3 8 3" xfId="8514"/>
    <cellStyle name="Entrée 2 3 8 3 2" xfId="8515"/>
    <cellStyle name="Entrée 2 3 8 4" xfId="8516"/>
    <cellStyle name="Entrée 2 3 8 4 2" xfId="8517"/>
    <cellStyle name="Entrée 2 3 8 5" xfId="8518"/>
    <cellStyle name="Entrée 2 3 8 5 2" xfId="8519"/>
    <cellStyle name="Entrée 2 3 8 6" xfId="8520"/>
    <cellStyle name="Entrée 2 3 8 6 2" xfId="8521"/>
    <cellStyle name="Entrée 2 3 8 7" xfId="8522"/>
    <cellStyle name="Entrée 2 3 8 7 2" xfId="8523"/>
    <cellStyle name="Entrée 2 3 8 8" xfId="8524"/>
    <cellStyle name="Entrée 2 3 9" xfId="8525"/>
    <cellStyle name="Entrée 2 3 9 2" xfId="8526"/>
    <cellStyle name="Entrée 2 3 9 2 2" xfId="8527"/>
    <cellStyle name="Entrée 2 3 9 3" xfId="8528"/>
    <cellStyle name="Entrée 2 3 9 3 2" xfId="8529"/>
    <cellStyle name="Entrée 2 3 9 4" xfId="8530"/>
    <cellStyle name="Entrée 2 3 9 4 2" xfId="8531"/>
    <cellStyle name="Entrée 2 3 9 5" xfId="8532"/>
    <cellStyle name="Entrée 2 3 9 5 2" xfId="8533"/>
    <cellStyle name="Entrée 2 3 9 6" xfId="8534"/>
    <cellStyle name="Entrée 2 3 9 6 2" xfId="8535"/>
    <cellStyle name="Entrée 2 3 9 7" xfId="8536"/>
    <cellStyle name="Entrée 2 3 9 7 2" xfId="8537"/>
    <cellStyle name="Entrée 2 3 9 8" xfId="8538"/>
    <cellStyle name="Entrée 2 4" xfId="8539"/>
    <cellStyle name="Entrée 2 4 10" xfId="8540"/>
    <cellStyle name="Entrée 2 4 10 2" xfId="8541"/>
    <cellStyle name="Entrée 2 4 10 2 2" xfId="8542"/>
    <cellStyle name="Entrée 2 4 10 3" xfId="8543"/>
    <cellStyle name="Entrée 2 4 10 3 2" xfId="8544"/>
    <cellStyle name="Entrée 2 4 10 4" xfId="8545"/>
    <cellStyle name="Entrée 2 4 10 4 2" xfId="8546"/>
    <cellStyle name="Entrée 2 4 10 5" xfId="8547"/>
    <cellStyle name="Entrée 2 4 10 5 2" xfId="8548"/>
    <cellStyle name="Entrée 2 4 10 6" xfId="8549"/>
    <cellStyle name="Entrée 2 4 10 6 2" xfId="8550"/>
    <cellStyle name="Entrée 2 4 10 7" xfId="8551"/>
    <cellStyle name="Entrée 2 4 10 7 2" xfId="8552"/>
    <cellStyle name="Entrée 2 4 10 8" xfId="8553"/>
    <cellStyle name="Entrée 2 4 11" xfId="8554"/>
    <cellStyle name="Entrée 2 4 11 2" xfId="8555"/>
    <cellStyle name="Entrée 2 4 11 2 2" xfId="8556"/>
    <cellStyle name="Entrée 2 4 11 3" xfId="8557"/>
    <cellStyle name="Entrée 2 4 11 3 2" xfId="8558"/>
    <cellStyle name="Entrée 2 4 11 4" xfId="8559"/>
    <cellStyle name="Entrée 2 4 11 4 2" xfId="8560"/>
    <cellStyle name="Entrée 2 4 11 5" xfId="8561"/>
    <cellStyle name="Entrée 2 4 11 5 2" xfId="8562"/>
    <cellStyle name="Entrée 2 4 11 6" xfId="8563"/>
    <cellStyle name="Entrée 2 4 11 6 2" xfId="8564"/>
    <cellStyle name="Entrée 2 4 11 7" xfId="8565"/>
    <cellStyle name="Entrée 2 4 11 7 2" xfId="8566"/>
    <cellStyle name="Entrée 2 4 11 8" xfId="8567"/>
    <cellStyle name="Entrée 2 4 12" xfId="8568"/>
    <cellStyle name="Entrée 2 4 12 2" xfId="8569"/>
    <cellStyle name="Entrée 2 4 12 2 2" xfId="8570"/>
    <cellStyle name="Entrée 2 4 12 3" xfId="8571"/>
    <cellStyle name="Entrée 2 4 12 3 2" xfId="8572"/>
    <cellStyle name="Entrée 2 4 12 4" xfId="8573"/>
    <cellStyle name="Entrée 2 4 12 4 2" xfId="8574"/>
    <cellStyle name="Entrée 2 4 12 5" xfId="8575"/>
    <cellStyle name="Entrée 2 4 12 5 2" xfId="8576"/>
    <cellStyle name="Entrée 2 4 12 6" xfId="8577"/>
    <cellStyle name="Entrée 2 4 12 6 2" xfId="8578"/>
    <cellStyle name="Entrée 2 4 12 7" xfId="8579"/>
    <cellStyle name="Entrée 2 4 12 7 2" xfId="8580"/>
    <cellStyle name="Entrée 2 4 12 8" xfId="8581"/>
    <cellStyle name="Entrée 2 4 13" xfId="8582"/>
    <cellStyle name="Entrée 2 4 13 2" xfId="8583"/>
    <cellStyle name="Entrée 2 4 13 2 2" xfId="8584"/>
    <cellStyle name="Entrée 2 4 13 3" xfId="8585"/>
    <cellStyle name="Entrée 2 4 13 3 2" xfId="8586"/>
    <cellStyle name="Entrée 2 4 13 4" xfId="8587"/>
    <cellStyle name="Entrée 2 4 13 4 2" xfId="8588"/>
    <cellStyle name="Entrée 2 4 13 5" xfId="8589"/>
    <cellStyle name="Entrée 2 4 13 5 2" xfId="8590"/>
    <cellStyle name="Entrée 2 4 13 6" xfId="8591"/>
    <cellStyle name="Entrée 2 4 13 6 2" xfId="8592"/>
    <cellStyle name="Entrée 2 4 13 7" xfId="8593"/>
    <cellStyle name="Entrée 2 4 13 7 2" xfId="8594"/>
    <cellStyle name="Entrée 2 4 13 8" xfId="8595"/>
    <cellStyle name="Entrée 2 4 14" xfId="8596"/>
    <cellStyle name="Entrée 2 4 14 2" xfId="8597"/>
    <cellStyle name="Entrée 2 4 14 2 2" xfId="8598"/>
    <cellStyle name="Entrée 2 4 14 3" xfId="8599"/>
    <cellStyle name="Entrée 2 4 14 3 2" xfId="8600"/>
    <cellStyle name="Entrée 2 4 14 4" xfId="8601"/>
    <cellStyle name="Entrée 2 4 14 4 2" xfId="8602"/>
    <cellStyle name="Entrée 2 4 14 5" xfId="8603"/>
    <cellStyle name="Entrée 2 4 14 5 2" xfId="8604"/>
    <cellStyle name="Entrée 2 4 14 6" xfId="8605"/>
    <cellStyle name="Entrée 2 4 14 6 2" xfId="8606"/>
    <cellStyle name="Entrée 2 4 14 7" xfId="8607"/>
    <cellStyle name="Entrée 2 4 14 7 2" xfId="8608"/>
    <cellStyle name="Entrée 2 4 14 8" xfId="8609"/>
    <cellStyle name="Entrée 2 4 15" xfId="8610"/>
    <cellStyle name="Entrée 2 4 15 2" xfId="8611"/>
    <cellStyle name="Entrée 2 4 15 2 2" xfId="8612"/>
    <cellStyle name="Entrée 2 4 15 3" xfId="8613"/>
    <cellStyle name="Entrée 2 4 15 3 2" xfId="8614"/>
    <cellStyle name="Entrée 2 4 15 4" xfId="8615"/>
    <cellStyle name="Entrée 2 4 15 4 2" xfId="8616"/>
    <cellStyle name="Entrée 2 4 15 5" xfId="8617"/>
    <cellStyle name="Entrée 2 4 15 5 2" xfId="8618"/>
    <cellStyle name="Entrée 2 4 15 6" xfId="8619"/>
    <cellStyle name="Entrée 2 4 15 6 2" xfId="8620"/>
    <cellStyle name="Entrée 2 4 15 7" xfId="8621"/>
    <cellStyle name="Entrée 2 4 15 7 2" xfId="8622"/>
    <cellStyle name="Entrée 2 4 15 8" xfId="8623"/>
    <cellStyle name="Entrée 2 4 16" xfId="8624"/>
    <cellStyle name="Entrée 2 4 16 2" xfId="8625"/>
    <cellStyle name="Entrée 2 4 17" xfId="8626"/>
    <cellStyle name="Entrée 2 4 2" xfId="8627"/>
    <cellStyle name="Entrée 2 4 2 10" xfId="8628"/>
    <cellStyle name="Entrée 2 4 2 10 2" xfId="8629"/>
    <cellStyle name="Entrée 2 4 2 10 2 2" xfId="8630"/>
    <cellStyle name="Entrée 2 4 2 10 3" xfId="8631"/>
    <cellStyle name="Entrée 2 4 2 10 3 2" xfId="8632"/>
    <cellStyle name="Entrée 2 4 2 10 4" xfId="8633"/>
    <cellStyle name="Entrée 2 4 2 10 4 2" xfId="8634"/>
    <cellStyle name="Entrée 2 4 2 10 5" xfId="8635"/>
    <cellStyle name="Entrée 2 4 2 10 5 2" xfId="8636"/>
    <cellStyle name="Entrée 2 4 2 10 6" xfId="8637"/>
    <cellStyle name="Entrée 2 4 2 10 6 2" xfId="8638"/>
    <cellStyle name="Entrée 2 4 2 10 7" xfId="8639"/>
    <cellStyle name="Entrée 2 4 2 10 7 2" xfId="8640"/>
    <cellStyle name="Entrée 2 4 2 10 8" xfId="8641"/>
    <cellStyle name="Entrée 2 4 2 11" xfId="8642"/>
    <cellStyle name="Entrée 2 4 2 11 2" xfId="8643"/>
    <cellStyle name="Entrée 2 4 2 11 2 2" xfId="8644"/>
    <cellStyle name="Entrée 2 4 2 11 3" xfId="8645"/>
    <cellStyle name="Entrée 2 4 2 11 3 2" xfId="8646"/>
    <cellStyle name="Entrée 2 4 2 11 4" xfId="8647"/>
    <cellStyle name="Entrée 2 4 2 11 4 2" xfId="8648"/>
    <cellStyle name="Entrée 2 4 2 11 5" xfId="8649"/>
    <cellStyle name="Entrée 2 4 2 11 5 2" xfId="8650"/>
    <cellStyle name="Entrée 2 4 2 11 6" xfId="8651"/>
    <cellStyle name="Entrée 2 4 2 11 6 2" xfId="8652"/>
    <cellStyle name="Entrée 2 4 2 11 7" xfId="8653"/>
    <cellStyle name="Entrée 2 4 2 11 7 2" xfId="8654"/>
    <cellStyle name="Entrée 2 4 2 11 8" xfId="8655"/>
    <cellStyle name="Entrée 2 4 2 12" xfId="8656"/>
    <cellStyle name="Entrée 2 4 2 12 2" xfId="8657"/>
    <cellStyle name="Entrée 2 4 2 12 2 2" xfId="8658"/>
    <cellStyle name="Entrée 2 4 2 12 3" xfId="8659"/>
    <cellStyle name="Entrée 2 4 2 12 3 2" xfId="8660"/>
    <cellStyle name="Entrée 2 4 2 12 4" xfId="8661"/>
    <cellStyle name="Entrée 2 4 2 12 4 2" xfId="8662"/>
    <cellStyle name="Entrée 2 4 2 12 5" xfId="8663"/>
    <cellStyle name="Entrée 2 4 2 12 5 2" xfId="8664"/>
    <cellStyle name="Entrée 2 4 2 12 6" xfId="8665"/>
    <cellStyle name="Entrée 2 4 2 12 6 2" xfId="8666"/>
    <cellStyle name="Entrée 2 4 2 12 7" xfId="8667"/>
    <cellStyle name="Entrée 2 4 2 12 7 2" xfId="8668"/>
    <cellStyle name="Entrée 2 4 2 12 8" xfId="8669"/>
    <cellStyle name="Entrée 2 4 2 13" xfId="8670"/>
    <cellStyle name="Entrée 2 4 2 13 2" xfId="8671"/>
    <cellStyle name="Entrée 2 4 2 13 2 2" xfId="8672"/>
    <cellStyle name="Entrée 2 4 2 13 3" xfId="8673"/>
    <cellStyle name="Entrée 2 4 2 13 3 2" xfId="8674"/>
    <cellStyle name="Entrée 2 4 2 13 4" xfId="8675"/>
    <cellStyle name="Entrée 2 4 2 13 4 2" xfId="8676"/>
    <cellStyle name="Entrée 2 4 2 13 5" xfId="8677"/>
    <cellStyle name="Entrée 2 4 2 13 5 2" xfId="8678"/>
    <cellStyle name="Entrée 2 4 2 13 6" xfId="8679"/>
    <cellStyle name="Entrée 2 4 2 13 6 2" xfId="8680"/>
    <cellStyle name="Entrée 2 4 2 13 7" xfId="8681"/>
    <cellStyle name="Entrée 2 4 2 13 7 2" xfId="8682"/>
    <cellStyle name="Entrée 2 4 2 13 8" xfId="8683"/>
    <cellStyle name="Entrée 2 4 2 14" xfId="8684"/>
    <cellStyle name="Entrée 2 4 2 14 2" xfId="8685"/>
    <cellStyle name="Entrée 2 4 2 15" xfId="8686"/>
    <cellStyle name="Entrée 2 4 2 2" xfId="8687"/>
    <cellStyle name="Entrée 2 4 2 2 2" xfId="8688"/>
    <cellStyle name="Entrée 2 4 2 2 2 2" xfId="8689"/>
    <cellStyle name="Entrée 2 4 2 2 3" xfId="8690"/>
    <cellStyle name="Entrée 2 4 2 2 3 2" xfId="8691"/>
    <cellStyle name="Entrée 2 4 2 2 4" xfId="8692"/>
    <cellStyle name="Entrée 2 4 2 2 4 2" xfId="8693"/>
    <cellStyle name="Entrée 2 4 2 2 5" xfId="8694"/>
    <cellStyle name="Entrée 2 4 2 2 5 2" xfId="8695"/>
    <cellStyle name="Entrée 2 4 2 2 6" xfId="8696"/>
    <cellStyle name="Entrée 2 4 2 2 6 2" xfId="8697"/>
    <cellStyle name="Entrée 2 4 2 2 7" xfId="8698"/>
    <cellStyle name="Entrée 2 4 2 2 7 2" xfId="8699"/>
    <cellStyle name="Entrée 2 4 2 2 8" xfId="8700"/>
    <cellStyle name="Entrée 2 4 2 3" xfId="8701"/>
    <cellStyle name="Entrée 2 4 2 3 2" xfId="8702"/>
    <cellStyle name="Entrée 2 4 2 3 2 2" xfId="8703"/>
    <cellStyle name="Entrée 2 4 2 3 3" xfId="8704"/>
    <cellStyle name="Entrée 2 4 2 3 3 2" xfId="8705"/>
    <cellStyle name="Entrée 2 4 2 3 4" xfId="8706"/>
    <cellStyle name="Entrée 2 4 2 3 4 2" xfId="8707"/>
    <cellStyle name="Entrée 2 4 2 3 5" xfId="8708"/>
    <cellStyle name="Entrée 2 4 2 3 5 2" xfId="8709"/>
    <cellStyle name="Entrée 2 4 2 3 6" xfId="8710"/>
    <cellStyle name="Entrée 2 4 2 3 6 2" xfId="8711"/>
    <cellStyle name="Entrée 2 4 2 3 7" xfId="8712"/>
    <cellStyle name="Entrée 2 4 2 3 7 2" xfId="8713"/>
    <cellStyle name="Entrée 2 4 2 3 8" xfId="8714"/>
    <cellStyle name="Entrée 2 4 2 4" xfId="8715"/>
    <cellStyle name="Entrée 2 4 2 4 2" xfId="8716"/>
    <cellStyle name="Entrée 2 4 2 4 2 2" xfId="8717"/>
    <cellStyle name="Entrée 2 4 2 4 3" xfId="8718"/>
    <cellStyle name="Entrée 2 4 2 4 3 2" xfId="8719"/>
    <cellStyle name="Entrée 2 4 2 4 4" xfId="8720"/>
    <cellStyle name="Entrée 2 4 2 4 4 2" xfId="8721"/>
    <cellStyle name="Entrée 2 4 2 4 5" xfId="8722"/>
    <cellStyle name="Entrée 2 4 2 4 5 2" xfId="8723"/>
    <cellStyle name="Entrée 2 4 2 4 6" xfId="8724"/>
    <cellStyle name="Entrée 2 4 2 4 6 2" xfId="8725"/>
    <cellStyle name="Entrée 2 4 2 4 7" xfId="8726"/>
    <cellStyle name="Entrée 2 4 2 4 7 2" xfId="8727"/>
    <cellStyle name="Entrée 2 4 2 4 8" xfId="8728"/>
    <cellStyle name="Entrée 2 4 2 5" xfId="8729"/>
    <cellStyle name="Entrée 2 4 2 5 2" xfId="8730"/>
    <cellStyle name="Entrée 2 4 2 5 2 2" xfId="8731"/>
    <cellStyle name="Entrée 2 4 2 5 3" xfId="8732"/>
    <cellStyle name="Entrée 2 4 2 5 3 2" xfId="8733"/>
    <cellStyle name="Entrée 2 4 2 5 4" xfId="8734"/>
    <cellStyle name="Entrée 2 4 2 5 4 2" xfId="8735"/>
    <cellStyle name="Entrée 2 4 2 5 5" xfId="8736"/>
    <cellStyle name="Entrée 2 4 2 5 5 2" xfId="8737"/>
    <cellStyle name="Entrée 2 4 2 5 6" xfId="8738"/>
    <cellStyle name="Entrée 2 4 2 5 6 2" xfId="8739"/>
    <cellStyle name="Entrée 2 4 2 5 7" xfId="8740"/>
    <cellStyle name="Entrée 2 4 2 5 7 2" xfId="8741"/>
    <cellStyle name="Entrée 2 4 2 5 8" xfId="8742"/>
    <cellStyle name="Entrée 2 4 2 6" xfId="8743"/>
    <cellStyle name="Entrée 2 4 2 6 2" xfId="8744"/>
    <cellStyle name="Entrée 2 4 2 6 2 2" xfId="8745"/>
    <cellStyle name="Entrée 2 4 2 6 3" xfId="8746"/>
    <cellStyle name="Entrée 2 4 2 6 3 2" xfId="8747"/>
    <cellStyle name="Entrée 2 4 2 6 4" xfId="8748"/>
    <cellStyle name="Entrée 2 4 2 6 4 2" xfId="8749"/>
    <cellStyle name="Entrée 2 4 2 6 5" xfId="8750"/>
    <cellStyle name="Entrée 2 4 2 6 5 2" xfId="8751"/>
    <cellStyle name="Entrée 2 4 2 6 6" xfId="8752"/>
    <cellStyle name="Entrée 2 4 2 6 6 2" xfId="8753"/>
    <cellStyle name="Entrée 2 4 2 6 7" xfId="8754"/>
    <cellStyle name="Entrée 2 4 2 6 7 2" xfId="8755"/>
    <cellStyle name="Entrée 2 4 2 6 8" xfId="8756"/>
    <cellStyle name="Entrée 2 4 2 7" xfId="8757"/>
    <cellStyle name="Entrée 2 4 2 7 2" xfId="8758"/>
    <cellStyle name="Entrée 2 4 2 7 2 2" xfId="8759"/>
    <cellStyle name="Entrée 2 4 2 7 3" xfId="8760"/>
    <cellStyle name="Entrée 2 4 2 7 3 2" xfId="8761"/>
    <cellStyle name="Entrée 2 4 2 7 4" xfId="8762"/>
    <cellStyle name="Entrée 2 4 2 7 4 2" xfId="8763"/>
    <cellStyle name="Entrée 2 4 2 7 5" xfId="8764"/>
    <cellStyle name="Entrée 2 4 2 7 5 2" xfId="8765"/>
    <cellStyle name="Entrée 2 4 2 7 6" xfId="8766"/>
    <cellStyle name="Entrée 2 4 2 7 6 2" xfId="8767"/>
    <cellStyle name="Entrée 2 4 2 7 7" xfId="8768"/>
    <cellStyle name="Entrée 2 4 2 7 7 2" xfId="8769"/>
    <cellStyle name="Entrée 2 4 2 7 8" xfId="8770"/>
    <cellStyle name="Entrée 2 4 2 8" xfId="8771"/>
    <cellStyle name="Entrée 2 4 2 8 2" xfId="8772"/>
    <cellStyle name="Entrée 2 4 2 8 2 2" xfId="8773"/>
    <cellStyle name="Entrée 2 4 2 8 3" xfId="8774"/>
    <cellStyle name="Entrée 2 4 2 8 3 2" xfId="8775"/>
    <cellStyle name="Entrée 2 4 2 8 4" xfId="8776"/>
    <cellStyle name="Entrée 2 4 2 8 4 2" xfId="8777"/>
    <cellStyle name="Entrée 2 4 2 8 5" xfId="8778"/>
    <cellStyle name="Entrée 2 4 2 8 5 2" xfId="8779"/>
    <cellStyle name="Entrée 2 4 2 8 6" xfId="8780"/>
    <cellStyle name="Entrée 2 4 2 8 6 2" xfId="8781"/>
    <cellStyle name="Entrée 2 4 2 8 7" xfId="8782"/>
    <cellStyle name="Entrée 2 4 2 8 7 2" xfId="8783"/>
    <cellStyle name="Entrée 2 4 2 8 8" xfId="8784"/>
    <cellStyle name="Entrée 2 4 2 9" xfId="8785"/>
    <cellStyle name="Entrée 2 4 2 9 2" xfId="8786"/>
    <cellStyle name="Entrée 2 4 2 9 2 2" xfId="8787"/>
    <cellStyle name="Entrée 2 4 2 9 3" xfId="8788"/>
    <cellStyle name="Entrée 2 4 2 9 3 2" xfId="8789"/>
    <cellStyle name="Entrée 2 4 2 9 4" xfId="8790"/>
    <cellStyle name="Entrée 2 4 2 9 4 2" xfId="8791"/>
    <cellStyle name="Entrée 2 4 2 9 5" xfId="8792"/>
    <cellStyle name="Entrée 2 4 2 9 5 2" xfId="8793"/>
    <cellStyle name="Entrée 2 4 2 9 6" xfId="8794"/>
    <cellStyle name="Entrée 2 4 2 9 6 2" xfId="8795"/>
    <cellStyle name="Entrée 2 4 2 9 7" xfId="8796"/>
    <cellStyle name="Entrée 2 4 2 9 7 2" xfId="8797"/>
    <cellStyle name="Entrée 2 4 2 9 8" xfId="8798"/>
    <cellStyle name="Entrée 2 4 3" xfId="8799"/>
    <cellStyle name="Entrée 2 4 3 10" xfId="8800"/>
    <cellStyle name="Entrée 2 4 3 10 2" xfId="8801"/>
    <cellStyle name="Entrée 2 4 3 10 2 2" xfId="8802"/>
    <cellStyle name="Entrée 2 4 3 10 3" xfId="8803"/>
    <cellStyle name="Entrée 2 4 3 10 3 2" xfId="8804"/>
    <cellStyle name="Entrée 2 4 3 10 4" xfId="8805"/>
    <cellStyle name="Entrée 2 4 3 10 4 2" xfId="8806"/>
    <cellStyle name="Entrée 2 4 3 10 5" xfId="8807"/>
    <cellStyle name="Entrée 2 4 3 10 5 2" xfId="8808"/>
    <cellStyle name="Entrée 2 4 3 10 6" xfId="8809"/>
    <cellStyle name="Entrée 2 4 3 10 6 2" xfId="8810"/>
    <cellStyle name="Entrée 2 4 3 10 7" xfId="8811"/>
    <cellStyle name="Entrée 2 4 3 10 7 2" xfId="8812"/>
    <cellStyle name="Entrée 2 4 3 10 8" xfId="8813"/>
    <cellStyle name="Entrée 2 4 3 11" xfId="8814"/>
    <cellStyle name="Entrée 2 4 3 11 2" xfId="8815"/>
    <cellStyle name="Entrée 2 4 3 11 2 2" xfId="8816"/>
    <cellStyle name="Entrée 2 4 3 11 3" xfId="8817"/>
    <cellStyle name="Entrée 2 4 3 11 3 2" xfId="8818"/>
    <cellStyle name="Entrée 2 4 3 11 4" xfId="8819"/>
    <cellStyle name="Entrée 2 4 3 11 4 2" xfId="8820"/>
    <cellStyle name="Entrée 2 4 3 11 5" xfId="8821"/>
    <cellStyle name="Entrée 2 4 3 11 5 2" xfId="8822"/>
    <cellStyle name="Entrée 2 4 3 11 6" xfId="8823"/>
    <cellStyle name="Entrée 2 4 3 11 6 2" xfId="8824"/>
    <cellStyle name="Entrée 2 4 3 11 7" xfId="8825"/>
    <cellStyle name="Entrée 2 4 3 11 7 2" xfId="8826"/>
    <cellStyle name="Entrée 2 4 3 11 8" xfId="8827"/>
    <cellStyle name="Entrée 2 4 3 12" xfId="8828"/>
    <cellStyle name="Entrée 2 4 3 12 2" xfId="8829"/>
    <cellStyle name="Entrée 2 4 3 12 2 2" xfId="8830"/>
    <cellStyle name="Entrée 2 4 3 12 3" xfId="8831"/>
    <cellStyle name="Entrée 2 4 3 12 3 2" xfId="8832"/>
    <cellStyle name="Entrée 2 4 3 12 4" xfId="8833"/>
    <cellStyle name="Entrée 2 4 3 12 4 2" xfId="8834"/>
    <cellStyle name="Entrée 2 4 3 12 5" xfId="8835"/>
    <cellStyle name="Entrée 2 4 3 12 5 2" xfId="8836"/>
    <cellStyle name="Entrée 2 4 3 12 6" xfId="8837"/>
    <cellStyle name="Entrée 2 4 3 12 6 2" xfId="8838"/>
    <cellStyle name="Entrée 2 4 3 12 7" xfId="8839"/>
    <cellStyle name="Entrée 2 4 3 12 7 2" xfId="8840"/>
    <cellStyle name="Entrée 2 4 3 12 8" xfId="8841"/>
    <cellStyle name="Entrée 2 4 3 13" xfId="8842"/>
    <cellStyle name="Entrée 2 4 3 13 2" xfId="8843"/>
    <cellStyle name="Entrée 2 4 3 13 2 2" xfId="8844"/>
    <cellStyle name="Entrée 2 4 3 13 3" xfId="8845"/>
    <cellStyle name="Entrée 2 4 3 13 3 2" xfId="8846"/>
    <cellStyle name="Entrée 2 4 3 13 4" xfId="8847"/>
    <cellStyle name="Entrée 2 4 3 13 4 2" xfId="8848"/>
    <cellStyle name="Entrée 2 4 3 13 5" xfId="8849"/>
    <cellStyle name="Entrée 2 4 3 13 5 2" xfId="8850"/>
    <cellStyle name="Entrée 2 4 3 13 6" xfId="8851"/>
    <cellStyle name="Entrée 2 4 3 13 6 2" xfId="8852"/>
    <cellStyle name="Entrée 2 4 3 13 7" xfId="8853"/>
    <cellStyle name="Entrée 2 4 3 13 7 2" xfId="8854"/>
    <cellStyle name="Entrée 2 4 3 13 8" xfId="8855"/>
    <cellStyle name="Entrée 2 4 3 14" xfId="8856"/>
    <cellStyle name="Entrée 2 4 3 14 2" xfId="8857"/>
    <cellStyle name="Entrée 2 4 3 15" xfId="8858"/>
    <cellStyle name="Entrée 2 4 3 2" xfId="8859"/>
    <cellStyle name="Entrée 2 4 3 2 2" xfId="8860"/>
    <cellStyle name="Entrée 2 4 3 2 2 2" xfId="8861"/>
    <cellStyle name="Entrée 2 4 3 2 3" xfId="8862"/>
    <cellStyle name="Entrée 2 4 3 2 3 2" xfId="8863"/>
    <cellStyle name="Entrée 2 4 3 2 4" xfId="8864"/>
    <cellStyle name="Entrée 2 4 3 2 4 2" xfId="8865"/>
    <cellStyle name="Entrée 2 4 3 2 5" xfId="8866"/>
    <cellStyle name="Entrée 2 4 3 2 5 2" xfId="8867"/>
    <cellStyle name="Entrée 2 4 3 2 6" xfId="8868"/>
    <cellStyle name="Entrée 2 4 3 2 6 2" xfId="8869"/>
    <cellStyle name="Entrée 2 4 3 2 7" xfId="8870"/>
    <cellStyle name="Entrée 2 4 3 2 7 2" xfId="8871"/>
    <cellStyle name="Entrée 2 4 3 2 8" xfId="8872"/>
    <cellStyle name="Entrée 2 4 3 3" xfId="8873"/>
    <cellStyle name="Entrée 2 4 3 3 2" xfId="8874"/>
    <cellStyle name="Entrée 2 4 3 3 2 2" xfId="8875"/>
    <cellStyle name="Entrée 2 4 3 3 3" xfId="8876"/>
    <cellStyle name="Entrée 2 4 3 3 3 2" xfId="8877"/>
    <cellStyle name="Entrée 2 4 3 3 4" xfId="8878"/>
    <cellStyle name="Entrée 2 4 3 3 4 2" xfId="8879"/>
    <cellStyle name="Entrée 2 4 3 3 5" xfId="8880"/>
    <cellStyle name="Entrée 2 4 3 3 5 2" xfId="8881"/>
    <cellStyle name="Entrée 2 4 3 3 6" xfId="8882"/>
    <cellStyle name="Entrée 2 4 3 3 6 2" xfId="8883"/>
    <cellStyle name="Entrée 2 4 3 3 7" xfId="8884"/>
    <cellStyle name="Entrée 2 4 3 3 7 2" xfId="8885"/>
    <cellStyle name="Entrée 2 4 3 3 8" xfId="8886"/>
    <cellStyle name="Entrée 2 4 3 4" xfId="8887"/>
    <cellStyle name="Entrée 2 4 3 4 2" xfId="8888"/>
    <cellStyle name="Entrée 2 4 3 4 2 2" xfId="8889"/>
    <cellStyle name="Entrée 2 4 3 4 3" xfId="8890"/>
    <cellStyle name="Entrée 2 4 3 4 3 2" xfId="8891"/>
    <cellStyle name="Entrée 2 4 3 4 4" xfId="8892"/>
    <cellStyle name="Entrée 2 4 3 4 4 2" xfId="8893"/>
    <cellStyle name="Entrée 2 4 3 4 5" xfId="8894"/>
    <cellStyle name="Entrée 2 4 3 4 5 2" xfId="8895"/>
    <cellStyle name="Entrée 2 4 3 4 6" xfId="8896"/>
    <cellStyle name="Entrée 2 4 3 4 6 2" xfId="8897"/>
    <cellStyle name="Entrée 2 4 3 4 7" xfId="8898"/>
    <cellStyle name="Entrée 2 4 3 4 7 2" xfId="8899"/>
    <cellStyle name="Entrée 2 4 3 4 8" xfId="8900"/>
    <cellStyle name="Entrée 2 4 3 5" xfId="8901"/>
    <cellStyle name="Entrée 2 4 3 5 2" xfId="8902"/>
    <cellStyle name="Entrée 2 4 3 5 2 2" xfId="8903"/>
    <cellStyle name="Entrée 2 4 3 5 3" xfId="8904"/>
    <cellStyle name="Entrée 2 4 3 5 3 2" xfId="8905"/>
    <cellStyle name="Entrée 2 4 3 5 4" xfId="8906"/>
    <cellStyle name="Entrée 2 4 3 5 4 2" xfId="8907"/>
    <cellStyle name="Entrée 2 4 3 5 5" xfId="8908"/>
    <cellStyle name="Entrée 2 4 3 5 5 2" xfId="8909"/>
    <cellStyle name="Entrée 2 4 3 5 6" xfId="8910"/>
    <cellStyle name="Entrée 2 4 3 5 6 2" xfId="8911"/>
    <cellStyle name="Entrée 2 4 3 5 7" xfId="8912"/>
    <cellStyle name="Entrée 2 4 3 5 7 2" xfId="8913"/>
    <cellStyle name="Entrée 2 4 3 5 8" xfId="8914"/>
    <cellStyle name="Entrée 2 4 3 6" xfId="8915"/>
    <cellStyle name="Entrée 2 4 3 6 2" xfId="8916"/>
    <cellStyle name="Entrée 2 4 3 6 2 2" xfId="8917"/>
    <cellStyle name="Entrée 2 4 3 6 3" xfId="8918"/>
    <cellStyle name="Entrée 2 4 3 6 3 2" xfId="8919"/>
    <cellStyle name="Entrée 2 4 3 6 4" xfId="8920"/>
    <cellStyle name="Entrée 2 4 3 6 4 2" xfId="8921"/>
    <cellStyle name="Entrée 2 4 3 6 5" xfId="8922"/>
    <cellStyle name="Entrée 2 4 3 6 5 2" xfId="8923"/>
    <cellStyle name="Entrée 2 4 3 6 6" xfId="8924"/>
    <cellStyle name="Entrée 2 4 3 6 6 2" xfId="8925"/>
    <cellStyle name="Entrée 2 4 3 6 7" xfId="8926"/>
    <cellStyle name="Entrée 2 4 3 6 7 2" xfId="8927"/>
    <cellStyle name="Entrée 2 4 3 6 8" xfId="8928"/>
    <cellStyle name="Entrée 2 4 3 7" xfId="8929"/>
    <cellStyle name="Entrée 2 4 3 7 2" xfId="8930"/>
    <cellStyle name="Entrée 2 4 3 7 2 2" xfId="8931"/>
    <cellStyle name="Entrée 2 4 3 7 3" xfId="8932"/>
    <cellStyle name="Entrée 2 4 3 7 3 2" xfId="8933"/>
    <cellStyle name="Entrée 2 4 3 7 4" xfId="8934"/>
    <cellStyle name="Entrée 2 4 3 7 4 2" xfId="8935"/>
    <cellStyle name="Entrée 2 4 3 7 5" xfId="8936"/>
    <cellStyle name="Entrée 2 4 3 7 5 2" xfId="8937"/>
    <cellStyle name="Entrée 2 4 3 7 6" xfId="8938"/>
    <cellStyle name="Entrée 2 4 3 7 6 2" xfId="8939"/>
    <cellStyle name="Entrée 2 4 3 7 7" xfId="8940"/>
    <cellStyle name="Entrée 2 4 3 7 7 2" xfId="8941"/>
    <cellStyle name="Entrée 2 4 3 7 8" xfId="8942"/>
    <cellStyle name="Entrée 2 4 3 8" xfId="8943"/>
    <cellStyle name="Entrée 2 4 3 8 2" xfId="8944"/>
    <cellStyle name="Entrée 2 4 3 8 2 2" xfId="8945"/>
    <cellStyle name="Entrée 2 4 3 8 3" xfId="8946"/>
    <cellStyle name="Entrée 2 4 3 8 3 2" xfId="8947"/>
    <cellStyle name="Entrée 2 4 3 8 4" xfId="8948"/>
    <cellStyle name="Entrée 2 4 3 8 4 2" xfId="8949"/>
    <cellStyle name="Entrée 2 4 3 8 5" xfId="8950"/>
    <cellStyle name="Entrée 2 4 3 8 5 2" xfId="8951"/>
    <cellStyle name="Entrée 2 4 3 8 6" xfId="8952"/>
    <cellStyle name="Entrée 2 4 3 8 6 2" xfId="8953"/>
    <cellStyle name="Entrée 2 4 3 8 7" xfId="8954"/>
    <cellStyle name="Entrée 2 4 3 8 7 2" xfId="8955"/>
    <cellStyle name="Entrée 2 4 3 8 8" xfId="8956"/>
    <cellStyle name="Entrée 2 4 3 9" xfId="8957"/>
    <cellStyle name="Entrée 2 4 3 9 2" xfId="8958"/>
    <cellStyle name="Entrée 2 4 3 9 2 2" xfId="8959"/>
    <cellStyle name="Entrée 2 4 3 9 3" xfId="8960"/>
    <cellStyle name="Entrée 2 4 3 9 3 2" xfId="8961"/>
    <cellStyle name="Entrée 2 4 3 9 4" xfId="8962"/>
    <cellStyle name="Entrée 2 4 3 9 4 2" xfId="8963"/>
    <cellStyle name="Entrée 2 4 3 9 5" xfId="8964"/>
    <cellStyle name="Entrée 2 4 3 9 5 2" xfId="8965"/>
    <cellStyle name="Entrée 2 4 3 9 6" xfId="8966"/>
    <cellStyle name="Entrée 2 4 3 9 6 2" xfId="8967"/>
    <cellStyle name="Entrée 2 4 3 9 7" xfId="8968"/>
    <cellStyle name="Entrée 2 4 3 9 7 2" xfId="8969"/>
    <cellStyle name="Entrée 2 4 3 9 8" xfId="8970"/>
    <cellStyle name="Entrée 2 4 4" xfId="8971"/>
    <cellStyle name="Entrée 2 4 4 2" xfId="8972"/>
    <cellStyle name="Entrée 2 4 4 2 2" xfId="8973"/>
    <cellStyle name="Entrée 2 4 4 3" xfId="8974"/>
    <cellStyle name="Entrée 2 4 4 3 2" xfId="8975"/>
    <cellStyle name="Entrée 2 4 4 4" xfId="8976"/>
    <cellStyle name="Entrée 2 4 4 4 2" xfId="8977"/>
    <cellStyle name="Entrée 2 4 4 5" xfId="8978"/>
    <cellStyle name="Entrée 2 4 4 5 2" xfId="8979"/>
    <cellStyle name="Entrée 2 4 4 6" xfId="8980"/>
    <cellStyle name="Entrée 2 4 4 6 2" xfId="8981"/>
    <cellStyle name="Entrée 2 4 4 7" xfId="8982"/>
    <cellStyle name="Entrée 2 4 4 7 2" xfId="8983"/>
    <cellStyle name="Entrée 2 4 4 8" xfId="8984"/>
    <cellStyle name="Entrée 2 4 5" xfId="8985"/>
    <cellStyle name="Entrée 2 4 5 2" xfId="8986"/>
    <cellStyle name="Entrée 2 4 5 2 2" xfId="8987"/>
    <cellStyle name="Entrée 2 4 5 3" xfId="8988"/>
    <cellStyle name="Entrée 2 4 5 3 2" xfId="8989"/>
    <cellStyle name="Entrée 2 4 5 4" xfId="8990"/>
    <cellStyle name="Entrée 2 4 5 4 2" xfId="8991"/>
    <cellStyle name="Entrée 2 4 5 5" xfId="8992"/>
    <cellStyle name="Entrée 2 4 5 5 2" xfId="8993"/>
    <cellStyle name="Entrée 2 4 5 6" xfId="8994"/>
    <cellStyle name="Entrée 2 4 5 6 2" xfId="8995"/>
    <cellStyle name="Entrée 2 4 5 7" xfId="8996"/>
    <cellStyle name="Entrée 2 4 5 7 2" xfId="8997"/>
    <cellStyle name="Entrée 2 4 5 8" xfId="8998"/>
    <cellStyle name="Entrée 2 4 6" xfId="8999"/>
    <cellStyle name="Entrée 2 4 6 2" xfId="9000"/>
    <cellStyle name="Entrée 2 4 6 2 2" xfId="9001"/>
    <cellStyle name="Entrée 2 4 6 3" xfId="9002"/>
    <cellStyle name="Entrée 2 4 6 3 2" xfId="9003"/>
    <cellStyle name="Entrée 2 4 6 4" xfId="9004"/>
    <cellStyle name="Entrée 2 4 6 4 2" xfId="9005"/>
    <cellStyle name="Entrée 2 4 6 5" xfId="9006"/>
    <cellStyle name="Entrée 2 4 6 5 2" xfId="9007"/>
    <cellStyle name="Entrée 2 4 6 6" xfId="9008"/>
    <cellStyle name="Entrée 2 4 6 6 2" xfId="9009"/>
    <cellStyle name="Entrée 2 4 6 7" xfId="9010"/>
    <cellStyle name="Entrée 2 4 6 7 2" xfId="9011"/>
    <cellStyle name="Entrée 2 4 6 8" xfId="9012"/>
    <cellStyle name="Entrée 2 4 7" xfId="9013"/>
    <cellStyle name="Entrée 2 4 7 2" xfId="9014"/>
    <cellStyle name="Entrée 2 4 7 2 2" xfId="9015"/>
    <cellStyle name="Entrée 2 4 7 3" xfId="9016"/>
    <cellStyle name="Entrée 2 4 7 3 2" xfId="9017"/>
    <cellStyle name="Entrée 2 4 7 4" xfId="9018"/>
    <cellStyle name="Entrée 2 4 7 4 2" xfId="9019"/>
    <cellStyle name="Entrée 2 4 7 5" xfId="9020"/>
    <cellStyle name="Entrée 2 4 7 5 2" xfId="9021"/>
    <cellStyle name="Entrée 2 4 7 6" xfId="9022"/>
    <cellStyle name="Entrée 2 4 7 6 2" xfId="9023"/>
    <cellStyle name="Entrée 2 4 7 7" xfId="9024"/>
    <cellStyle name="Entrée 2 4 7 7 2" xfId="9025"/>
    <cellStyle name="Entrée 2 4 7 8" xfId="9026"/>
    <cellStyle name="Entrée 2 4 8" xfId="9027"/>
    <cellStyle name="Entrée 2 4 8 2" xfId="9028"/>
    <cellStyle name="Entrée 2 4 8 2 2" xfId="9029"/>
    <cellStyle name="Entrée 2 4 8 3" xfId="9030"/>
    <cellStyle name="Entrée 2 4 8 3 2" xfId="9031"/>
    <cellStyle name="Entrée 2 4 8 4" xfId="9032"/>
    <cellStyle name="Entrée 2 4 8 4 2" xfId="9033"/>
    <cellStyle name="Entrée 2 4 8 5" xfId="9034"/>
    <cellStyle name="Entrée 2 4 8 5 2" xfId="9035"/>
    <cellStyle name="Entrée 2 4 8 6" xfId="9036"/>
    <cellStyle name="Entrée 2 4 8 6 2" xfId="9037"/>
    <cellStyle name="Entrée 2 4 8 7" xfId="9038"/>
    <cellStyle name="Entrée 2 4 8 7 2" xfId="9039"/>
    <cellStyle name="Entrée 2 4 8 8" xfId="9040"/>
    <cellStyle name="Entrée 2 4 9" xfId="9041"/>
    <cellStyle name="Entrée 2 4 9 2" xfId="9042"/>
    <cellStyle name="Entrée 2 4 9 2 2" xfId="9043"/>
    <cellStyle name="Entrée 2 4 9 3" xfId="9044"/>
    <cellStyle name="Entrée 2 4 9 3 2" xfId="9045"/>
    <cellStyle name="Entrée 2 4 9 4" xfId="9046"/>
    <cellStyle name="Entrée 2 4 9 4 2" xfId="9047"/>
    <cellStyle name="Entrée 2 4 9 5" xfId="9048"/>
    <cellStyle name="Entrée 2 4 9 5 2" xfId="9049"/>
    <cellStyle name="Entrée 2 4 9 6" xfId="9050"/>
    <cellStyle name="Entrée 2 4 9 6 2" xfId="9051"/>
    <cellStyle name="Entrée 2 4 9 7" xfId="9052"/>
    <cellStyle name="Entrée 2 4 9 7 2" xfId="9053"/>
    <cellStyle name="Entrée 2 4 9 8" xfId="9054"/>
    <cellStyle name="Entrée 2 5" xfId="9055"/>
    <cellStyle name="Entrée 2 5 10" xfId="9056"/>
    <cellStyle name="Entrée 2 5 10 2" xfId="9057"/>
    <cellStyle name="Entrée 2 5 10 2 2" xfId="9058"/>
    <cellStyle name="Entrée 2 5 10 3" xfId="9059"/>
    <cellStyle name="Entrée 2 5 10 3 2" xfId="9060"/>
    <cellStyle name="Entrée 2 5 10 4" xfId="9061"/>
    <cellStyle name="Entrée 2 5 10 4 2" xfId="9062"/>
    <cellStyle name="Entrée 2 5 10 5" xfId="9063"/>
    <cellStyle name="Entrée 2 5 10 5 2" xfId="9064"/>
    <cellStyle name="Entrée 2 5 10 6" xfId="9065"/>
    <cellStyle name="Entrée 2 5 10 6 2" xfId="9066"/>
    <cellStyle name="Entrée 2 5 10 7" xfId="9067"/>
    <cellStyle name="Entrée 2 5 10 7 2" xfId="9068"/>
    <cellStyle name="Entrée 2 5 10 8" xfId="9069"/>
    <cellStyle name="Entrée 2 5 11" xfId="9070"/>
    <cellStyle name="Entrée 2 5 11 2" xfId="9071"/>
    <cellStyle name="Entrée 2 5 11 2 2" xfId="9072"/>
    <cellStyle name="Entrée 2 5 11 3" xfId="9073"/>
    <cellStyle name="Entrée 2 5 11 3 2" xfId="9074"/>
    <cellStyle name="Entrée 2 5 11 4" xfId="9075"/>
    <cellStyle name="Entrée 2 5 11 4 2" xfId="9076"/>
    <cellStyle name="Entrée 2 5 11 5" xfId="9077"/>
    <cellStyle name="Entrée 2 5 11 5 2" xfId="9078"/>
    <cellStyle name="Entrée 2 5 11 6" xfId="9079"/>
    <cellStyle name="Entrée 2 5 11 6 2" xfId="9080"/>
    <cellStyle name="Entrée 2 5 11 7" xfId="9081"/>
    <cellStyle name="Entrée 2 5 11 7 2" xfId="9082"/>
    <cellStyle name="Entrée 2 5 11 8" xfId="9083"/>
    <cellStyle name="Entrée 2 5 12" xfId="9084"/>
    <cellStyle name="Entrée 2 5 12 2" xfId="9085"/>
    <cellStyle name="Entrée 2 5 12 2 2" xfId="9086"/>
    <cellStyle name="Entrée 2 5 12 3" xfId="9087"/>
    <cellStyle name="Entrée 2 5 12 3 2" xfId="9088"/>
    <cellStyle name="Entrée 2 5 12 4" xfId="9089"/>
    <cellStyle name="Entrée 2 5 12 4 2" xfId="9090"/>
    <cellStyle name="Entrée 2 5 12 5" xfId="9091"/>
    <cellStyle name="Entrée 2 5 12 5 2" xfId="9092"/>
    <cellStyle name="Entrée 2 5 12 6" xfId="9093"/>
    <cellStyle name="Entrée 2 5 12 6 2" xfId="9094"/>
    <cellStyle name="Entrée 2 5 12 7" xfId="9095"/>
    <cellStyle name="Entrée 2 5 12 7 2" xfId="9096"/>
    <cellStyle name="Entrée 2 5 12 8" xfId="9097"/>
    <cellStyle name="Entrée 2 5 13" xfId="9098"/>
    <cellStyle name="Entrée 2 5 13 2" xfId="9099"/>
    <cellStyle name="Entrée 2 5 13 2 2" xfId="9100"/>
    <cellStyle name="Entrée 2 5 13 3" xfId="9101"/>
    <cellStyle name="Entrée 2 5 13 3 2" xfId="9102"/>
    <cellStyle name="Entrée 2 5 13 4" xfId="9103"/>
    <cellStyle name="Entrée 2 5 13 4 2" xfId="9104"/>
    <cellStyle name="Entrée 2 5 13 5" xfId="9105"/>
    <cellStyle name="Entrée 2 5 13 5 2" xfId="9106"/>
    <cellStyle name="Entrée 2 5 13 6" xfId="9107"/>
    <cellStyle name="Entrée 2 5 13 6 2" xfId="9108"/>
    <cellStyle name="Entrée 2 5 13 7" xfId="9109"/>
    <cellStyle name="Entrée 2 5 13 7 2" xfId="9110"/>
    <cellStyle name="Entrée 2 5 13 8" xfId="9111"/>
    <cellStyle name="Entrée 2 5 14" xfId="9112"/>
    <cellStyle name="Entrée 2 5 14 2" xfId="9113"/>
    <cellStyle name="Entrée 2 5 15" xfId="9114"/>
    <cellStyle name="Entrée 2 5 2" xfId="9115"/>
    <cellStyle name="Entrée 2 5 2 2" xfId="9116"/>
    <cellStyle name="Entrée 2 5 2 2 2" xfId="9117"/>
    <cellStyle name="Entrée 2 5 2 3" xfId="9118"/>
    <cellStyle name="Entrée 2 5 2 3 2" xfId="9119"/>
    <cellStyle name="Entrée 2 5 2 4" xfId="9120"/>
    <cellStyle name="Entrée 2 5 2 4 2" xfId="9121"/>
    <cellStyle name="Entrée 2 5 2 5" xfId="9122"/>
    <cellStyle name="Entrée 2 5 2 5 2" xfId="9123"/>
    <cellStyle name="Entrée 2 5 2 6" xfId="9124"/>
    <cellStyle name="Entrée 2 5 2 6 2" xfId="9125"/>
    <cellStyle name="Entrée 2 5 2 7" xfId="9126"/>
    <cellStyle name="Entrée 2 5 2 7 2" xfId="9127"/>
    <cellStyle name="Entrée 2 5 2 8" xfId="9128"/>
    <cellStyle name="Entrée 2 5 3" xfId="9129"/>
    <cellStyle name="Entrée 2 5 3 2" xfId="9130"/>
    <cellStyle name="Entrée 2 5 3 2 2" xfId="9131"/>
    <cellStyle name="Entrée 2 5 3 3" xfId="9132"/>
    <cellStyle name="Entrée 2 5 3 3 2" xfId="9133"/>
    <cellStyle name="Entrée 2 5 3 4" xfId="9134"/>
    <cellStyle name="Entrée 2 5 3 4 2" xfId="9135"/>
    <cellStyle name="Entrée 2 5 3 5" xfId="9136"/>
    <cellStyle name="Entrée 2 5 3 5 2" xfId="9137"/>
    <cellStyle name="Entrée 2 5 3 6" xfId="9138"/>
    <cellStyle name="Entrée 2 5 3 6 2" xfId="9139"/>
    <cellStyle name="Entrée 2 5 3 7" xfId="9140"/>
    <cellStyle name="Entrée 2 5 3 7 2" xfId="9141"/>
    <cellStyle name="Entrée 2 5 3 8" xfId="9142"/>
    <cellStyle name="Entrée 2 5 4" xfId="9143"/>
    <cellStyle name="Entrée 2 5 4 2" xfId="9144"/>
    <cellStyle name="Entrée 2 5 4 2 2" xfId="9145"/>
    <cellStyle name="Entrée 2 5 4 3" xfId="9146"/>
    <cellStyle name="Entrée 2 5 4 3 2" xfId="9147"/>
    <cellStyle name="Entrée 2 5 4 4" xfId="9148"/>
    <cellStyle name="Entrée 2 5 4 4 2" xfId="9149"/>
    <cellStyle name="Entrée 2 5 4 5" xfId="9150"/>
    <cellStyle name="Entrée 2 5 4 5 2" xfId="9151"/>
    <cellStyle name="Entrée 2 5 4 6" xfId="9152"/>
    <cellStyle name="Entrée 2 5 4 6 2" xfId="9153"/>
    <cellStyle name="Entrée 2 5 4 7" xfId="9154"/>
    <cellStyle name="Entrée 2 5 4 7 2" xfId="9155"/>
    <cellStyle name="Entrée 2 5 4 8" xfId="9156"/>
    <cellStyle name="Entrée 2 5 5" xfId="9157"/>
    <cellStyle name="Entrée 2 5 5 2" xfId="9158"/>
    <cellStyle name="Entrée 2 5 5 2 2" xfId="9159"/>
    <cellStyle name="Entrée 2 5 5 3" xfId="9160"/>
    <cellStyle name="Entrée 2 5 5 3 2" xfId="9161"/>
    <cellStyle name="Entrée 2 5 5 4" xfId="9162"/>
    <cellStyle name="Entrée 2 5 5 4 2" xfId="9163"/>
    <cellStyle name="Entrée 2 5 5 5" xfId="9164"/>
    <cellStyle name="Entrée 2 5 5 5 2" xfId="9165"/>
    <cellStyle name="Entrée 2 5 5 6" xfId="9166"/>
    <cellStyle name="Entrée 2 5 5 6 2" xfId="9167"/>
    <cellStyle name="Entrée 2 5 5 7" xfId="9168"/>
    <cellStyle name="Entrée 2 5 5 7 2" xfId="9169"/>
    <cellStyle name="Entrée 2 5 5 8" xfId="9170"/>
    <cellStyle name="Entrée 2 5 6" xfId="9171"/>
    <cellStyle name="Entrée 2 5 6 2" xfId="9172"/>
    <cellStyle name="Entrée 2 5 6 2 2" xfId="9173"/>
    <cellStyle name="Entrée 2 5 6 3" xfId="9174"/>
    <cellStyle name="Entrée 2 5 6 3 2" xfId="9175"/>
    <cellStyle name="Entrée 2 5 6 4" xfId="9176"/>
    <cellStyle name="Entrée 2 5 6 4 2" xfId="9177"/>
    <cellStyle name="Entrée 2 5 6 5" xfId="9178"/>
    <cellStyle name="Entrée 2 5 6 5 2" xfId="9179"/>
    <cellStyle name="Entrée 2 5 6 6" xfId="9180"/>
    <cellStyle name="Entrée 2 5 6 6 2" xfId="9181"/>
    <cellStyle name="Entrée 2 5 6 7" xfId="9182"/>
    <cellStyle name="Entrée 2 5 6 7 2" xfId="9183"/>
    <cellStyle name="Entrée 2 5 6 8" xfId="9184"/>
    <cellStyle name="Entrée 2 5 7" xfId="9185"/>
    <cellStyle name="Entrée 2 5 7 2" xfId="9186"/>
    <cellStyle name="Entrée 2 5 7 2 2" xfId="9187"/>
    <cellStyle name="Entrée 2 5 7 3" xfId="9188"/>
    <cellStyle name="Entrée 2 5 7 3 2" xfId="9189"/>
    <cellStyle name="Entrée 2 5 7 4" xfId="9190"/>
    <cellStyle name="Entrée 2 5 7 4 2" xfId="9191"/>
    <cellStyle name="Entrée 2 5 7 5" xfId="9192"/>
    <cellStyle name="Entrée 2 5 7 5 2" xfId="9193"/>
    <cellStyle name="Entrée 2 5 7 6" xfId="9194"/>
    <cellStyle name="Entrée 2 5 7 6 2" xfId="9195"/>
    <cellStyle name="Entrée 2 5 7 7" xfId="9196"/>
    <cellStyle name="Entrée 2 5 7 7 2" xfId="9197"/>
    <cellStyle name="Entrée 2 5 7 8" xfId="9198"/>
    <cellStyle name="Entrée 2 5 8" xfId="9199"/>
    <cellStyle name="Entrée 2 5 8 2" xfId="9200"/>
    <cellStyle name="Entrée 2 5 8 2 2" xfId="9201"/>
    <cellStyle name="Entrée 2 5 8 3" xfId="9202"/>
    <cellStyle name="Entrée 2 5 8 3 2" xfId="9203"/>
    <cellStyle name="Entrée 2 5 8 4" xfId="9204"/>
    <cellStyle name="Entrée 2 5 8 4 2" xfId="9205"/>
    <cellStyle name="Entrée 2 5 8 5" xfId="9206"/>
    <cellStyle name="Entrée 2 5 8 5 2" xfId="9207"/>
    <cellStyle name="Entrée 2 5 8 6" xfId="9208"/>
    <cellStyle name="Entrée 2 5 8 6 2" xfId="9209"/>
    <cellStyle name="Entrée 2 5 8 7" xfId="9210"/>
    <cellStyle name="Entrée 2 5 8 7 2" xfId="9211"/>
    <cellStyle name="Entrée 2 5 8 8" xfId="9212"/>
    <cellStyle name="Entrée 2 5 9" xfId="9213"/>
    <cellStyle name="Entrée 2 5 9 2" xfId="9214"/>
    <cellStyle name="Entrée 2 5 9 2 2" xfId="9215"/>
    <cellStyle name="Entrée 2 5 9 3" xfId="9216"/>
    <cellStyle name="Entrée 2 5 9 3 2" xfId="9217"/>
    <cellStyle name="Entrée 2 5 9 4" xfId="9218"/>
    <cellStyle name="Entrée 2 5 9 4 2" xfId="9219"/>
    <cellStyle name="Entrée 2 5 9 5" xfId="9220"/>
    <cellStyle name="Entrée 2 5 9 5 2" xfId="9221"/>
    <cellStyle name="Entrée 2 5 9 6" xfId="9222"/>
    <cellStyle name="Entrée 2 5 9 6 2" xfId="9223"/>
    <cellStyle name="Entrée 2 5 9 7" xfId="9224"/>
    <cellStyle name="Entrée 2 5 9 7 2" xfId="9225"/>
    <cellStyle name="Entrée 2 5 9 8" xfId="9226"/>
    <cellStyle name="Entrée 2 6" xfId="9227"/>
    <cellStyle name="Entrée 2 6 2" xfId="9228"/>
    <cellStyle name="Entrée 2 6 2 2" xfId="9229"/>
    <cellStyle name="Entrée 2 6 3" xfId="9230"/>
    <cellStyle name="Entrée 2 6 3 2" xfId="9231"/>
    <cellStyle name="Entrée 2 6 4" xfId="9232"/>
    <cellStyle name="Entrée 2 6 4 2" xfId="9233"/>
    <cellStyle name="Entrée 2 6 5" xfId="9234"/>
    <cellStyle name="Entrée 2 6 5 2" xfId="9235"/>
    <cellStyle name="Entrée 2 6 6" xfId="9236"/>
    <cellStyle name="Entrée 2 6 6 2" xfId="9237"/>
    <cellStyle name="Entrée 2 6 7" xfId="9238"/>
    <cellStyle name="Entrée 2 6 7 2" xfId="9239"/>
    <cellStyle name="Entrée 2 6 8" xfId="9240"/>
    <cellStyle name="Entrée 2 7" xfId="9241"/>
    <cellStyle name="Entrée 2 7 2" xfId="9242"/>
    <cellStyle name="Entrée 2 7 2 2" xfId="9243"/>
    <cellStyle name="Entrée 2 7 3" xfId="9244"/>
    <cellStyle name="Entrée 2 7 3 2" xfId="9245"/>
    <cellStyle name="Entrée 2 7 4" xfId="9246"/>
    <cellStyle name="Entrée 2 7 4 2" xfId="9247"/>
    <cellStyle name="Entrée 2 7 5" xfId="9248"/>
    <cellStyle name="Entrée 2 7 5 2" xfId="9249"/>
    <cellStyle name="Entrée 2 7 6" xfId="9250"/>
    <cellStyle name="Entrée 2 7 6 2" xfId="9251"/>
    <cellStyle name="Entrée 2 7 7" xfId="9252"/>
    <cellStyle name="Entrée 2 7 7 2" xfId="9253"/>
    <cellStyle name="Entrée 2 7 8" xfId="9254"/>
    <cellStyle name="Entrée 2 8" xfId="9255"/>
    <cellStyle name="Entrée 2 8 2" xfId="9256"/>
    <cellStyle name="Entrée 2 8 2 2" xfId="9257"/>
    <cellStyle name="Entrée 2 8 3" xfId="9258"/>
    <cellStyle name="Entrée 2 8 3 2" xfId="9259"/>
    <cellStyle name="Entrée 2 8 4" xfId="9260"/>
    <cellStyle name="Entrée 2 8 4 2" xfId="9261"/>
    <cellStyle name="Entrée 2 8 5" xfId="9262"/>
    <cellStyle name="Entrée 2 8 5 2" xfId="9263"/>
    <cellStyle name="Entrée 2 8 6" xfId="9264"/>
    <cellStyle name="Entrée 2 8 6 2" xfId="9265"/>
    <cellStyle name="Entrée 2 8 7" xfId="9266"/>
    <cellStyle name="Entrée 2 8 7 2" xfId="9267"/>
    <cellStyle name="Entrée 2 8 8" xfId="9268"/>
    <cellStyle name="Entrée 2 9" xfId="9269"/>
    <cellStyle name="Entrée 2 9 2" xfId="9270"/>
    <cellStyle name="Entrée 2 9 2 2" xfId="9271"/>
    <cellStyle name="Entrée 2 9 3" xfId="9272"/>
    <cellStyle name="Entrée 2 9 3 2" xfId="9273"/>
    <cellStyle name="Entrée 2 9 4" xfId="9274"/>
    <cellStyle name="Entrée 2 9 4 2" xfId="9275"/>
    <cellStyle name="Entrée 2 9 5" xfId="9276"/>
    <cellStyle name="Entrée 2 9 5 2" xfId="9277"/>
    <cellStyle name="Entrée 2 9 6" xfId="9278"/>
    <cellStyle name="Entrée 2 9 6 2" xfId="9279"/>
    <cellStyle name="Entrée 2 9 7" xfId="9280"/>
    <cellStyle name="Entrée 2 9 7 2" xfId="9281"/>
    <cellStyle name="Entrée 2 9 8" xfId="9282"/>
    <cellStyle name="Insatisfaisant 2" xfId="9283"/>
    <cellStyle name="Insatisfaisant 2 2" xfId="9284"/>
    <cellStyle name="Insatisfaisant 2 3" xfId="9285"/>
    <cellStyle name="Insatisfaisant 3" xfId="9286"/>
    <cellStyle name="Insatisfaisant 4" xfId="9287"/>
    <cellStyle name="Lien hypertexte 2" xfId="9288"/>
    <cellStyle name="Milliers 2" xfId="9289"/>
    <cellStyle name="Milliers 2 2" xfId="9290"/>
    <cellStyle name="Milliers 2 2 2" xfId="9291"/>
    <cellStyle name="Milliers 2 3" xfId="9292"/>
    <cellStyle name="Milliers 3" xfId="9293"/>
    <cellStyle name="Milliers 3 2" xfId="9294"/>
    <cellStyle name="Milliers 4" xfId="9295"/>
    <cellStyle name="Milliers 4 2" xfId="9296"/>
    <cellStyle name="Milliers 5" xfId="9297"/>
    <cellStyle name="Milliers 5 2" xfId="9298"/>
    <cellStyle name="Milliers 5 2 2" xfId="9299"/>
    <cellStyle name="Milliers 5 2 3" xfId="9300"/>
    <cellStyle name="Milliers 5 3" xfId="9301"/>
    <cellStyle name="Milliers 6" xfId="9302"/>
    <cellStyle name="Neutre 2" xfId="9303"/>
    <cellStyle name="Neutre 2 2" xfId="9304"/>
    <cellStyle name="Neutre 2 3" xfId="9305"/>
    <cellStyle name="Neutre 3" xfId="9306"/>
    <cellStyle name="Neutre 4" xfId="9307"/>
    <cellStyle name="Normal 10" xfId="9308"/>
    <cellStyle name="Normal 2" xfId="9309"/>
    <cellStyle name="Normal 2 2" xfId="9310"/>
    <cellStyle name="Normal 2 3" xfId="9311"/>
    <cellStyle name="Normal 2 4" xfId="9312"/>
    <cellStyle name="Normal 2 5" xfId="9313"/>
    <cellStyle name="Normal 2 6" xfId="9314"/>
    <cellStyle name="Normal 3" xfId="9315"/>
    <cellStyle name="Normal 3 2" xfId="9316"/>
    <cellStyle name="Normal 3 2 2" xfId="9317"/>
    <cellStyle name="Normal 3 2 3" xfId="9318"/>
    <cellStyle name="Normal 3 3" xfId="9319"/>
    <cellStyle name="Normal 4" xfId="9320"/>
    <cellStyle name="Normal 4 2" xfId="9321"/>
    <cellStyle name="Normal 4 3" xfId="9322"/>
    <cellStyle name="Normal 5" xfId="9323"/>
    <cellStyle name="Normal 5 2" xfId="9324"/>
    <cellStyle name="Normal 5 3" xfId="9325"/>
    <cellStyle name="Normal 5 4" xfId="9326"/>
    <cellStyle name="Normal 6" xfId="9327"/>
    <cellStyle name="Normal 6 2" xfId="9328"/>
    <cellStyle name="Normal 6 3" xfId="9329"/>
    <cellStyle name="Normal 6 4" xfId="9330"/>
    <cellStyle name="Normal 6 5" xfId="9331"/>
    <cellStyle name="Normal 6 5 2" xfId="9332"/>
    <cellStyle name="Normal 6 5 3" xfId="9333"/>
    <cellStyle name="Normal 6 6" xfId="9334"/>
    <cellStyle name="Normal 7" xfId="9335"/>
    <cellStyle name="Normal 7 2" xfId="9336"/>
    <cellStyle name="Normal 7 3" xfId="9337"/>
    <cellStyle name="Normal 7 4" xfId="9338"/>
    <cellStyle name="Normal 8" xfId="9339"/>
    <cellStyle name="Normal 8 2" xfId="9340"/>
    <cellStyle name="Normal 9" xfId="9341"/>
    <cellStyle name="Normal 9 2" xfId="9342"/>
    <cellStyle name="Normalny_Arkusz1" xfId="9343"/>
    <cellStyle name="Pourcentage 2" xfId="9344"/>
    <cellStyle name="Pourcentage 2 2" xfId="9345"/>
    <cellStyle name="Pourcentage 2 2 2" xfId="9346"/>
    <cellStyle name="Pourcentage 2 3" xfId="9347"/>
    <cellStyle name="Pourcentage 3" xfId="9348"/>
    <cellStyle name="Pourcentage 3 2" xfId="9349"/>
    <cellStyle name="Pourcentage 4" xfId="9350"/>
    <cellStyle name="Pourcentage 4 2" xfId="9351"/>
    <cellStyle name="Pourcentage 5" xfId="9352"/>
    <cellStyle name="Pourcentage 5 2" xfId="9353"/>
    <cellStyle name="Pourcentage 5 2 2" xfId="9354"/>
    <cellStyle name="Pourcentage 5 2 3" xfId="9355"/>
    <cellStyle name="Pourcentage 5 3" xfId="9356"/>
    <cellStyle name="Pourcentage 6" xfId="9357"/>
    <cellStyle name="Prozent" xfId="1" builtinId="5"/>
    <cellStyle name="Satisfaisant 2" xfId="9358"/>
    <cellStyle name="Satisfaisant 2 2" xfId="9359"/>
    <cellStyle name="Satisfaisant 2 3" xfId="9360"/>
    <cellStyle name="Satisfaisant 3" xfId="9361"/>
    <cellStyle name="Satisfaisant 4" xfId="9362"/>
    <cellStyle name="Sortie 2" xfId="9363"/>
    <cellStyle name="Sortie 2 10" xfId="9364"/>
    <cellStyle name="Sortie 2 10 2" xfId="9365"/>
    <cellStyle name="Sortie 2 10 2 2" xfId="9366"/>
    <cellStyle name="Sortie 2 10 3" xfId="9367"/>
    <cellStyle name="Sortie 2 10 3 2" xfId="9368"/>
    <cellStyle name="Sortie 2 10 4" xfId="9369"/>
    <cellStyle name="Sortie 2 10 4 2" xfId="9370"/>
    <cellStyle name="Sortie 2 10 5" xfId="9371"/>
    <cellStyle name="Sortie 2 10 5 2" xfId="9372"/>
    <cellStyle name="Sortie 2 10 6" xfId="9373"/>
    <cellStyle name="Sortie 2 10 6 2" xfId="9374"/>
    <cellStyle name="Sortie 2 10 7" xfId="9375"/>
    <cellStyle name="Sortie 2 10 7 2" xfId="9376"/>
    <cellStyle name="Sortie 2 10 8" xfId="9377"/>
    <cellStyle name="Sortie 2 11" xfId="9378"/>
    <cellStyle name="Sortie 2 11 2" xfId="9379"/>
    <cellStyle name="Sortie 2 11 2 2" xfId="9380"/>
    <cellStyle name="Sortie 2 11 3" xfId="9381"/>
    <cellStyle name="Sortie 2 11 3 2" xfId="9382"/>
    <cellStyle name="Sortie 2 11 4" xfId="9383"/>
    <cellStyle name="Sortie 2 11 4 2" xfId="9384"/>
    <cellStyle name="Sortie 2 11 5" xfId="9385"/>
    <cellStyle name="Sortie 2 11 5 2" xfId="9386"/>
    <cellStyle name="Sortie 2 11 6" xfId="9387"/>
    <cellStyle name="Sortie 2 11 6 2" xfId="9388"/>
    <cellStyle name="Sortie 2 11 7" xfId="9389"/>
    <cellStyle name="Sortie 2 11 7 2" xfId="9390"/>
    <cellStyle name="Sortie 2 11 8" xfId="9391"/>
    <cellStyle name="Sortie 2 12" xfId="9392"/>
    <cellStyle name="Sortie 2 12 2" xfId="9393"/>
    <cellStyle name="Sortie 2 12 2 2" xfId="9394"/>
    <cellStyle name="Sortie 2 12 3" xfId="9395"/>
    <cellStyle name="Sortie 2 12 3 2" xfId="9396"/>
    <cellStyle name="Sortie 2 12 4" xfId="9397"/>
    <cellStyle name="Sortie 2 12 4 2" xfId="9398"/>
    <cellStyle name="Sortie 2 12 5" xfId="9399"/>
    <cellStyle name="Sortie 2 12 5 2" xfId="9400"/>
    <cellStyle name="Sortie 2 12 6" xfId="9401"/>
    <cellStyle name="Sortie 2 12 6 2" xfId="9402"/>
    <cellStyle name="Sortie 2 12 7" xfId="9403"/>
    <cellStyle name="Sortie 2 12 7 2" xfId="9404"/>
    <cellStyle name="Sortie 2 12 8" xfId="9405"/>
    <cellStyle name="Sortie 2 13" xfId="9406"/>
    <cellStyle name="Sortie 2 13 2" xfId="9407"/>
    <cellStyle name="Sortie 2 13 2 2" xfId="9408"/>
    <cellStyle name="Sortie 2 13 3" xfId="9409"/>
    <cellStyle name="Sortie 2 13 3 2" xfId="9410"/>
    <cellStyle name="Sortie 2 13 4" xfId="9411"/>
    <cellStyle name="Sortie 2 13 4 2" xfId="9412"/>
    <cellStyle name="Sortie 2 13 5" xfId="9413"/>
    <cellStyle name="Sortie 2 13 5 2" xfId="9414"/>
    <cellStyle name="Sortie 2 13 6" xfId="9415"/>
    <cellStyle name="Sortie 2 13 6 2" xfId="9416"/>
    <cellStyle name="Sortie 2 13 7" xfId="9417"/>
    <cellStyle name="Sortie 2 13 7 2" xfId="9418"/>
    <cellStyle name="Sortie 2 13 8" xfId="9419"/>
    <cellStyle name="Sortie 2 14" xfId="9420"/>
    <cellStyle name="Sortie 2 14 2" xfId="9421"/>
    <cellStyle name="Sortie 2 14 2 2" xfId="9422"/>
    <cellStyle name="Sortie 2 14 3" xfId="9423"/>
    <cellStyle name="Sortie 2 14 3 2" xfId="9424"/>
    <cellStyle name="Sortie 2 14 4" xfId="9425"/>
    <cellStyle name="Sortie 2 14 4 2" xfId="9426"/>
    <cellStyle name="Sortie 2 14 5" xfId="9427"/>
    <cellStyle name="Sortie 2 14 5 2" xfId="9428"/>
    <cellStyle name="Sortie 2 14 6" xfId="9429"/>
    <cellStyle name="Sortie 2 14 6 2" xfId="9430"/>
    <cellStyle name="Sortie 2 14 7" xfId="9431"/>
    <cellStyle name="Sortie 2 14 7 2" xfId="9432"/>
    <cellStyle name="Sortie 2 14 8" xfId="9433"/>
    <cellStyle name="Sortie 2 15" xfId="9434"/>
    <cellStyle name="Sortie 2 15 2" xfId="9435"/>
    <cellStyle name="Sortie 2 15 2 2" xfId="9436"/>
    <cellStyle name="Sortie 2 15 3" xfId="9437"/>
    <cellStyle name="Sortie 2 15 3 2" xfId="9438"/>
    <cellStyle name="Sortie 2 15 4" xfId="9439"/>
    <cellStyle name="Sortie 2 15 4 2" xfId="9440"/>
    <cellStyle name="Sortie 2 15 5" xfId="9441"/>
    <cellStyle name="Sortie 2 15 5 2" xfId="9442"/>
    <cellStyle name="Sortie 2 15 6" xfId="9443"/>
    <cellStyle name="Sortie 2 15 6 2" xfId="9444"/>
    <cellStyle name="Sortie 2 15 7" xfId="9445"/>
    <cellStyle name="Sortie 2 15 7 2" xfId="9446"/>
    <cellStyle name="Sortie 2 15 8" xfId="9447"/>
    <cellStyle name="Sortie 2 16" xfId="9448"/>
    <cellStyle name="Sortie 2 16 2" xfId="9449"/>
    <cellStyle name="Sortie 2 16 2 2" xfId="9450"/>
    <cellStyle name="Sortie 2 16 3" xfId="9451"/>
    <cellStyle name="Sortie 2 16 3 2" xfId="9452"/>
    <cellStyle name="Sortie 2 16 4" xfId="9453"/>
    <cellStyle name="Sortie 2 16 4 2" xfId="9454"/>
    <cellStyle name="Sortie 2 16 5" xfId="9455"/>
    <cellStyle name="Sortie 2 16 5 2" xfId="9456"/>
    <cellStyle name="Sortie 2 16 6" xfId="9457"/>
    <cellStyle name="Sortie 2 16 6 2" xfId="9458"/>
    <cellStyle name="Sortie 2 16 7" xfId="9459"/>
    <cellStyle name="Sortie 2 16 7 2" xfId="9460"/>
    <cellStyle name="Sortie 2 16 8" xfId="9461"/>
    <cellStyle name="Sortie 2 17" xfId="9462"/>
    <cellStyle name="Sortie 2 17 2" xfId="9463"/>
    <cellStyle name="Sortie 2 17 2 2" xfId="9464"/>
    <cellStyle name="Sortie 2 17 3" xfId="9465"/>
    <cellStyle name="Sortie 2 17 3 2" xfId="9466"/>
    <cellStyle name="Sortie 2 17 4" xfId="9467"/>
    <cellStyle name="Sortie 2 17 4 2" xfId="9468"/>
    <cellStyle name="Sortie 2 17 5" xfId="9469"/>
    <cellStyle name="Sortie 2 17 5 2" xfId="9470"/>
    <cellStyle name="Sortie 2 17 6" xfId="9471"/>
    <cellStyle name="Sortie 2 17 6 2" xfId="9472"/>
    <cellStyle name="Sortie 2 17 7" xfId="9473"/>
    <cellStyle name="Sortie 2 17 7 2" xfId="9474"/>
    <cellStyle name="Sortie 2 17 8" xfId="9475"/>
    <cellStyle name="Sortie 2 18" xfId="9476"/>
    <cellStyle name="Sortie 2 18 2" xfId="9477"/>
    <cellStyle name="Sortie 2 18 2 2" xfId="9478"/>
    <cellStyle name="Sortie 2 18 3" xfId="9479"/>
    <cellStyle name="Sortie 2 18 3 2" xfId="9480"/>
    <cellStyle name="Sortie 2 18 4" xfId="9481"/>
    <cellStyle name="Sortie 2 18 4 2" xfId="9482"/>
    <cellStyle name="Sortie 2 18 5" xfId="9483"/>
    <cellStyle name="Sortie 2 18 5 2" xfId="9484"/>
    <cellStyle name="Sortie 2 18 6" xfId="9485"/>
    <cellStyle name="Sortie 2 18 6 2" xfId="9486"/>
    <cellStyle name="Sortie 2 18 7" xfId="9487"/>
    <cellStyle name="Sortie 2 18 7 2" xfId="9488"/>
    <cellStyle name="Sortie 2 18 8" xfId="9489"/>
    <cellStyle name="Sortie 2 19" xfId="9490"/>
    <cellStyle name="Sortie 2 19 2" xfId="9491"/>
    <cellStyle name="Sortie 2 2" xfId="9492"/>
    <cellStyle name="Sortie 2 2 10" xfId="9493"/>
    <cellStyle name="Sortie 2 2 10 2" xfId="9494"/>
    <cellStyle name="Sortie 2 2 10 2 2" xfId="9495"/>
    <cellStyle name="Sortie 2 2 10 3" xfId="9496"/>
    <cellStyle name="Sortie 2 2 10 3 2" xfId="9497"/>
    <cellStyle name="Sortie 2 2 10 4" xfId="9498"/>
    <cellStyle name="Sortie 2 2 10 4 2" xfId="9499"/>
    <cellStyle name="Sortie 2 2 10 5" xfId="9500"/>
    <cellStyle name="Sortie 2 2 10 5 2" xfId="9501"/>
    <cellStyle name="Sortie 2 2 10 6" xfId="9502"/>
    <cellStyle name="Sortie 2 2 10 6 2" xfId="9503"/>
    <cellStyle name="Sortie 2 2 10 7" xfId="9504"/>
    <cellStyle name="Sortie 2 2 10 7 2" xfId="9505"/>
    <cellStyle name="Sortie 2 2 10 8" xfId="9506"/>
    <cellStyle name="Sortie 2 2 11" xfId="9507"/>
    <cellStyle name="Sortie 2 2 11 2" xfId="9508"/>
    <cellStyle name="Sortie 2 2 11 2 2" xfId="9509"/>
    <cellStyle name="Sortie 2 2 11 3" xfId="9510"/>
    <cellStyle name="Sortie 2 2 11 3 2" xfId="9511"/>
    <cellStyle name="Sortie 2 2 11 4" xfId="9512"/>
    <cellStyle name="Sortie 2 2 11 4 2" xfId="9513"/>
    <cellStyle name="Sortie 2 2 11 5" xfId="9514"/>
    <cellStyle name="Sortie 2 2 11 5 2" xfId="9515"/>
    <cellStyle name="Sortie 2 2 11 6" xfId="9516"/>
    <cellStyle name="Sortie 2 2 11 6 2" xfId="9517"/>
    <cellStyle name="Sortie 2 2 11 7" xfId="9518"/>
    <cellStyle name="Sortie 2 2 11 7 2" xfId="9519"/>
    <cellStyle name="Sortie 2 2 11 8" xfId="9520"/>
    <cellStyle name="Sortie 2 2 12" xfId="9521"/>
    <cellStyle name="Sortie 2 2 12 2" xfId="9522"/>
    <cellStyle name="Sortie 2 2 12 2 2" xfId="9523"/>
    <cellStyle name="Sortie 2 2 12 3" xfId="9524"/>
    <cellStyle name="Sortie 2 2 12 3 2" xfId="9525"/>
    <cellStyle name="Sortie 2 2 12 4" xfId="9526"/>
    <cellStyle name="Sortie 2 2 12 4 2" xfId="9527"/>
    <cellStyle name="Sortie 2 2 12 5" xfId="9528"/>
    <cellStyle name="Sortie 2 2 12 5 2" xfId="9529"/>
    <cellStyle name="Sortie 2 2 12 6" xfId="9530"/>
    <cellStyle name="Sortie 2 2 12 6 2" xfId="9531"/>
    <cellStyle name="Sortie 2 2 12 7" xfId="9532"/>
    <cellStyle name="Sortie 2 2 12 7 2" xfId="9533"/>
    <cellStyle name="Sortie 2 2 12 8" xfId="9534"/>
    <cellStyle name="Sortie 2 2 13" xfId="9535"/>
    <cellStyle name="Sortie 2 2 13 2" xfId="9536"/>
    <cellStyle name="Sortie 2 2 13 2 2" xfId="9537"/>
    <cellStyle name="Sortie 2 2 13 3" xfId="9538"/>
    <cellStyle name="Sortie 2 2 13 3 2" xfId="9539"/>
    <cellStyle name="Sortie 2 2 13 4" xfId="9540"/>
    <cellStyle name="Sortie 2 2 13 4 2" xfId="9541"/>
    <cellStyle name="Sortie 2 2 13 5" xfId="9542"/>
    <cellStyle name="Sortie 2 2 13 5 2" xfId="9543"/>
    <cellStyle name="Sortie 2 2 13 6" xfId="9544"/>
    <cellStyle name="Sortie 2 2 13 6 2" xfId="9545"/>
    <cellStyle name="Sortie 2 2 13 7" xfId="9546"/>
    <cellStyle name="Sortie 2 2 13 7 2" xfId="9547"/>
    <cellStyle name="Sortie 2 2 13 8" xfId="9548"/>
    <cellStyle name="Sortie 2 2 14" xfId="9549"/>
    <cellStyle name="Sortie 2 2 14 2" xfId="9550"/>
    <cellStyle name="Sortie 2 2 14 2 2" xfId="9551"/>
    <cellStyle name="Sortie 2 2 14 3" xfId="9552"/>
    <cellStyle name="Sortie 2 2 14 3 2" xfId="9553"/>
    <cellStyle name="Sortie 2 2 14 4" xfId="9554"/>
    <cellStyle name="Sortie 2 2 14 4 2" xfId="9555"/>
    <cellStyle name="Sortie 2 2 14 5" xfId="9556"/>
    <cellStyle name="Sortie 2 2 14 5 2" xfId="9557"/>
    <cellStyle name="Sortie 2 2 14 6" xfId="9558"/>
    <cellStyle name="Sortie 2 2 14 6 2" xfId="9559"/>
    <cellStyle name="Sortie 2 2 14 7" xfId="9560"/>
    <cellStyle name="Sortie 2 2 14 7 2" xfId="9561"/>
    <cellStyle name="Sortie 2 2 14 8" xfId="9562"/>
    <cellStyle name="Sortie 2 2 15" xfId="9563"/>
    <cellStyle name="Sortie 2 2 15 2" xfId="9564"/>
    <cellStyle name="Sortie 2 2 15 2 2" xfId="9565"/>
    <cellStyle name="Sortie 2 2 15 3" xfId="9566"/>
    <cellStyle name="Sortie 2 2 15 3 2" xfId="9567"/>
    <cellStyle name="Sortie 2 2 15 4" xfId="9568"/>
    <cellStyle name="Sortie 2 2 15 4 2" xfId="9569"/>
    <cellStyle name="Sortie 2 2 15 5" xfId="9570"/>
    <cellStyle name="Sortie 2 2 15 5 2" xfId="9571"/>
    <cellStyle name="Sortie 2 2 15 6" xfId="9572"/>
    <cellStyle name="Sortie 2 2 15 6 2" xfId="9573"/>
    <cellStyle name="Sortie 2 2 15 7" xfId="9574"/>
    <cellStyle name="Sortie 2 2 15 7 2" xfId="9575"/>
    <cellStyle name="Sortie 2 2 15 8" xfId="9576"/>
    <cellStyle name="Sortie 2 2 16" xfId="9577"/>
    <cellStyle name="Sortie 2 2 16 2" xfId="9578"/>
    <cellStyle name="Sortie 2 2 17" xfId="9579"/>
    <cellStyle name="Sortie 2 2 2" xfId="9580"/>
    <cellStyle name="Sortie 2 2 2 10" xfId="9581"/>
    <cellStyle name="Sortie 2 2 2 10 2" xfId="9582"/>
    <cellStyle name="Sortie 2 2 2 10 2 2" xfId="9583"/>
    <cellStyle name="Sortie 2 2 2 10 3" xfId="9584"/>
    <cellStyle name="Sortie 2 2 2 10 3 2" xfId="9585"/>
    <cellStyle name="Sortie 2 2 2 10 4" xfId="9586"/>
    <cellStyle name="Sortie 2 2 2 10 4 2" xfId="9587"/>
    <cellStyle name="Sortie 2 2 2 10 5" xfId="9588"/>
    <cellStyle name="Sortie 2 2 2 10 5 2" xfId="9589"/>
    <cellStyle name="Sortie 2 2 2 10 6" xfId="9590"/>
    <cellStyle name="Sortie 2 2 2 10 6 2" xfId="9591"/>
    <cellStyle name="Sortie 2 2 2 10 7" xfId="9592"/>
    <cellStyle name="Sortie 2 2 2 10 7 2" xfId="9593"/>
    <cellStyle name="Sortie 2 2 2 10 8" xfId="9594"/>
    <cellStyle name="Sortie 2 2 2 11" xfId="9595"/>
    <cellStyle name="Sortie 2 2 2 11 2" xfId="9596"/>
    <cellStyle name="Sortie 2 2 2 11 2 2" xfId="9597"/>
    <cellStyle name="Sortie 2 2 2 11 3" xfId="9598"/>
    <cellStyle name="Sortie 2 2 2 11 3 2" xfId="9599"/>
    <cellStyle name="Sortie 2 2 2 11 4" xfId="9600"/>
    <cellStyle name="Sortie 2 2 2 11 4 2" xfId="9601"/>
    <cellStyle name="Sortie 2 2 2 11 5" xfId="9602"/>
    <cellStyle name="Sortie 2 2 2 11 5 2" xfId="9603"/>
    <cellStyle name="Sortie 2 2 2 11 6" xfId="9604"/>
    <cellStyle name="Sortie 2 2 2 11 6 2" xfId="9605"/>
    <cellStyle name="Sortie 2 2 2 11 7" xfId="9606"/>
    <cellStyle name="Sortie 2 2 2 11 7 2" xfId="9607"/>
    <cellStyle name="Sortie 2 2 2 11 8" xfId="9608"/>
    <cellStyle name="Sortie 2 2 2 12" xfId="9609"/>
    <cellStyle name="Sortie 2 2 2 12 2" xfId="9610"/>
    <cellStyle name="Sortie 2 2 2 12 2 2" xfId="9611"/>
    <cellStyle name="Sortie 2 2 2 12 3" xfId="9612"/>
    <cellStyle name="Sortie 2 2 2 12 3 2" xfId="9613"/>
    <cellStyle name="Sortie 2 2 2 12 4" xfId="9614"/>
    <cellStyle name="Sortie 2 2 2 12 4 2" xfId="9615"/>
    <cellStyle name="Sortie 2 2 2 12 5" xfId="9616"/>
    <cellStyle name="Sortie 2 2 2 12 5 2" xfId="9617"/>
    <cellStyle name="Sortie 2 2 2 12 6" xfId="9618"/>
    <cellStyle name="Sortie 2 2 2 12 6 2" xfId="9619"/>
    <cellStyle name="Sortie 2 2 2 12 7" xfId="9620"/>
    <cellStyle name="Sortie 2 2 2 12 7 2" xfId="9621"/>
    <cellStyle name="Sortie 2 2 2 12 8" xfId="9622"/>
    <cellStyle name="Sortie 2 2 2 13" xfId="9623"/>
    <cellStyle name="Sortie 2 2 2 13 2" xfId="9624"/>
    <cellStyle name="Sortie 2 2 2 13 2 2" xfId="9625"/>
    <cellStyle name="Sortie 2 2 2 13 3" xfId="9626"/>
    <cellStyle name="Sortie 2 2 2 13 3 2" xfId="9627"/>
    <cellStyle name="Sortie 2 2 2 13 4" xfId="9628"/>
    <cellStyle name="Sortie 2 2 2 13 4 2" xfId="9629"/>
    <cellStyle name="Sortie 2 2 2 13 5" xfId="9630"/>
    <cellStyle name="Sortie 2 2 2 13 5 2" xfId="9631"/>
    <cellStyle name="Sortie 2 2 2 13 6" xfId="9632"/>
    <cellStyle name="Sortie 2 2 2 13 6 2" xfId="9633"/>
    <cellStyle name="Sortie 2 2 2 13 7" xfId="9634"/>
    <cellStyle name="Sortie 2 2 2 13 7 2" xfId="9635"/>
    <cellStyle name="Sortie 2 2 2 13 8" xfId="9636"/>
    <cellStyle name="Sortie 2 2 2 14" xfId="9637"/>
    <cellStyle name="Sortie 2 2 2 14 2" xfId="9638"/>
    <cellStyle name="Sortie 2 2 2 15" xfId="9639"/>
    <cellStyle name="Sortie 2 2 2 2" xfId="9640"/>
    <cellStyle name="Sortie 2 2 2 2 2" xfId="9641"/>
    <cellStyle name="Sortie 2 2 2 2 2 2" xfId="9642"/>
    <cellStyle name="Sortie 2 2 2 2 3" xfId="9643"/>
    <cellStyle name="Sortie 2 2 2 2 3 2" xfId="9644"/>
    <cellStyle name="Sortie 2 2 2 2 4" xfId="9645"/>
    <cellStyle name="Sortie 2 2 2 2 4 2" xfId="9646"/>
    <cellStyle name="Sortie 2 2 2 2 5" xfId="9647"/>
    <cellStyle name="Sortie 2 2 2 2 5 2" xfId="9648"/>
    <cellStyle name="Sortie 2 2 2 2 6" xfId="9649"/>
    <cellStyle name="Sortie 2 2 2 2 6 2" xfId="9650"/>
    <cellStyle name="Sortie 2 2 2 2 7" xfId="9651"/>
    <cellStyle name="Sortie 2 2 2 2 7 2" xfId="9652"/>
    <cellStyle name="Sortie 2 2 2 2 8" xfId="9653"/>
    <cellStyle name="Sortie 2 2 2 3" xfId="9654"/>
    <cellStyle name="Sortie 2 2 2 3 2" xfId="9655"/>
    <cellStyle name="Sortie 2 2 2 3 2 2" xfId="9656"/>
    <cellStyle name="Sortie 2 2 2 3 3" xfId="9657"/>
    <cellStyle name="Sortie 2 2 2 3 3 2" xfId="9658"/>
    <cellStyle name="Sortie 2 2 2 3 4" xfId="9659"/>
    <cellStyle name="Sortie 2 2 2 3 4 2" xfId="9660"/>
    <cellStyle name="Sortie 2 2 2 3 5" xfId="9661"/>
    <cellStyle name="Sortie 2 2 2 3 5 2" xfId="9662"/>
    <cellStyle name="Sortie 2 2 2 3 6" xfId="9663"/>
    <cellStyle name="Sortie 2 2 2 3 6 2" xfId="9664"/>
    <cellStyle name="Sortie 2 2 2 3 7" xfId="9665"/>
    <cellStyle name="Sortie 2 2 2 3 7 2" xfId="9666"/>
    <cellStyle name="Sortie 2 2 2 3 8" xfId="9667"/>
    <cellStyle name="Sortie 2 2 2 4" xfId="9668"/>
    <cellStyle name="Sortie 2 2 2 4 2" xfId="9669"/>
    <cellStyle name="Sortie 2 2 2 4 2 2" xfId="9670"/>
    <cellStyle name="Sortie 2 2 2 4 3" xfId="9671"/>
    <cellStyle name="Sortie 2 2 2 4 3 2" xfId="9672"/>
    <cellStyle name="Sortie 2 2 2 4 4" xfId="9673"/>
    <cellStyle name="Sortie 2 2 2 4 4 2" xfId="9674"/>
    <cellStyle name="Sortie 2 2 2 4 5" xfId="9675"/>
    <cellStyle name="Sortie 2 2 2 4 5 2" xfId="9676"/>
    <cellStyle name="Sortie 2 2 2 4 6" xfId="9677"/>
    <cellStyle name="Sortie 2 2 2 4 6 2" xfId="9678"/>
    <cellStyle name="Sortie 2 2 2 4 7" xfId="9679"/>
    <cellStyle name="Sortie 2 2 2 4 7 2" xfId="9680"/>
    <cellStyle name="Sortie 2 2 2 4 8" xfId="9681"/>
    <cellStyle name="Sortie 2 2 2 5" xfId="9682"/>
    <cellStyle name="Sortie 2 2 2 5 2" xfId="9683"/>
    <cellStyle name="Sortie 2 2 2 5 2 2" xfId="9684"/>
    <cellStyle name="Sortie 2 2 2 5 3" xfId="9685"/>
    <cellStyle name="Sortie 2 2 2 5 3 2" xfId="9686"/>
    <cellStyle name="Sortie 2 2 2 5 4" xfId="9687"/>
    <cellStyle name="Sortie 2 2 2 5 4 2" xfId="9688"/>
    <cellStyle name="Sortie 2 2 2 5 5" xfId="9689"/>
    <cellStyle name="Sortie 2 2 2 5 5 2" xfId="9690"/>
    <cellStyle name="Sortie 2 2 2 5 6" xfId="9691"/>
    <cellStyle name="Sortie 2 2 2 5 6 2" xfId="9692"/>
    <cellStyle name="Sortie 2 2 2 5 7" xfId="9693"/>
    <cellStyle name="Sortie 2 2 2 5 7 2" xfId="9694"/>
    <cellStyle name="Sortie 2 2 2 5 8" xfId="9695"/>
    <cellStyle name="Sortie 2 2 2 6" xfId="9696"/>
    <cellStyle name="Sortie 2 2 2 6 2" xfId="9697"/>
    <cellStyle name="Sortie 2 2 2 6 2 2" xfId="9698"/>
    <cellStyle name="Sortie 2 2 2 6 3" xfId="9699"/>
    <cellStyle name="Sortie 2 2 2 6 3 2" xfId="9700"/>
    <cellStyle name="Sortie 2 2 2 6 4" xfId="9701"/>
    <cellStyle name="Sortie 2 2 2 6 4 2" xfId="9702"/>
    <cellStyle name="Sortie 2 2 2 6 5" xfId="9703"/>
    <cellStyle name="Sortie 2 2 2 6 5 2" xfId="9704"/>
    <cellStyle name="Sortie 2 2 2 6 6" xfId="9705"/>
    <cellStyle name="Sortie 2 2 2 6 6 2" xfId="9706"/>
    <cellStyle name="Sortie 2 2 2 6 7" xfId="9707"/>
    <cellStyle name="Sortie 2 2 2 6 7 2" xfId="9708"/>
    <cellStyle name="Sortie 2 2 2 6 8" xfId="9709"/>
    <cellStyle name="Sortie 2 2 2 7" xfId="9710"/>
    <cellStyle name="Sortie 2 2 2 7 2" xfId="9711"/>
    <cellStyle name="Sortie 2 2 2 7 2 2" xfId="9712"/>
    <cellStyle name="Sortie 2 2 2 7 3" xfId="9713"/>
    <cellStyle name="Sortie 2 2 2 7 3 2" xfId="9714"/>
    <cellStyle name="Sortie 2 2 2 7 4" xfId="9715"/>
    <cellStyle name="Sortie 2 2 2 7 4 2" xfId="9716"/>
    <cellStyle name="Sortie 2 2 2 7 5" xfId="9717"/>
    <cellStyle name="Sortie 2 2 2 7 5 2" xfId="9718"/>
    <cellStyle name="Sortie 2 2 2 7 6" xfId="9719"/>
    <cellStyle name="Sortie 2 2 2 7 6 2" xfId="9720"/>
    <cellStyle name="Sortie 2 2 2 7 7" xfId="9721"/>
    <cellStyle name="Sortie 2 2 2 7 7 2" xfId="9722"/>
    <cellStyle name="Sortie 2 2 2 7 8" xfId="9723"/>
    <cellStyle name="Sortie 2 2 2 8" xfId="9724"/>
    <cellStyle name="Sortie 2 2 2 8 2" xfId="9725"/>
    <cellStyle name="Sortie 2 2 2 8 2 2" xfId="9726"/>
    <cellStyle name="Sortie 2 2 2 8 3" xfId="9727"/>
    <cellStyle name="Sortie 2 2 2 8 3 2" xfId="9728"/>
    <cellStyle name="Sortie 2 2 2 8 4" xfId="9729"/>
    <cellStyle name="Sortie 2 2 2 8 4 2" xfId="9730"/>
    <cellStyle name="Sortie 2 2 2 8 5" xfId="9731"/>
    <cellStyle name="Sortie 2 2 2 8 5 2" xfId="9732"/>
    <cellStyle name="Sortie 2 2 2 8 6" xfId="9733"/>
    <cellStyle name="Sortie 2 2 2 8 6 2" xfId="9734"/>
    <cellStyle name="Sortie 2 2 2 8 7" xfId="9735"/>
    <cellStyle name="Sortie 2 2 2 8 7 2" xfId="9736"/>
    <cellStyle name="Sortie 2 2 2 8 8" xfId="9737"/>
    <cellStyle name="Sortie 2 2 2 9" xfId="9738"/>
    <cellStyle name="Sortie 2 2 2 9 2" xfId="9739"/>
    <cellStyle name="Sortie 2 2 2 9 2 2" xfId="9740"/>
    <cellStyle name="Sortie 2 2 2 9 3" xfId="9741"/>
    <cellStyle name="Sortie 2 2 2 9 3 2" xfId="9742"/>
    <cellStyle name="Sortie 2 2 2 9 4" xfId="9743"/>
    <cellStyle name="Sortie 2 2 2 9 4 2" xfId="9744"/>
    <cellStyle name="Sortie 2 2 2 9 5" xfId="9745"/>
    <cellStyle name="Sortie 2 2 2 9 5 2" xfId="9746"/>
    <cellStyle name="Sortie 2 2 2 9 6" xfId="9747"/>
    <cellStyle name="Sortie 2 2 2 9 6 2" xfId="9748"/>
    <cellStyle name="Sortie 2 2 2 9 7" xfId="9749"/>
    <cellStyle name="Sortie 2 2 2 9 7 2" xfId="9750"/>
    <cellStyle name="Sortie 2 2 2 9 8" xfId="9751"/>
    <cellStyle name="Sortie 2 2 3" xfId="9752"/>
    <cellStyle name="Sortie 2 2 3 10" xfId="9753"/>
    <cellStyle name="Sortie 2 2 3 10 2" xfId="9754"/>
    <cellStyle name="Sortie 2 2 3 10 2 2" xfId="9755"/>
    <cellStyle name="Sortie 2 2 3 10 3" xfId="9756"/>
    <cellStyle name="Sortie 2 2 3 10 3 2" xfId="9757"/>
    <cellStyle name="Sortie 2 2 3 10 4" xfId="9758"/>
    <cellStyle name="Sortie 2 2 3 10 4 2" xfId="9759"/>
    <cellStyle name="Sortie 2 2 3 10 5" xfId="9760"/>
    <cellStyle name="Sortie 2 2 3 10 5 2" xfId="9761"/>
    <cellStyle name="Sortie 2 2 3 10 6" xfId="9762"/>
    <cellStyle name="Sortie 2 2 3 10 6 2" xfId="9763"/>
    <cellStyle name="Sortie 2 2 3 10 7" xfId="9764"/>
    <cellStyle name="Sortie 2 2 3 10 7 2" xfId="9765"/>
    <cellStyle name="Sortie 2 2 3 10 8" xfId="9766"/>
    <cellStyle name="Sortie 2 2 3 11" xfId="9767"/>
    <cellStyle name="Sortie 2 2 3 11 2" xfId="9768"/>
    <cellStyle name="Sortie 2 2 3 11 2 2" xfId="9769"/>
    <cellStyle name="Sortie 2 2 3 11 3" xfId="9770"/>
    <cellStyle name="Sortie 2 2 3 11 3 2" xfId="9771"/>
    <cellStyle name="Sortie 2 2 3 11 4" xfId="9772"/>
    <cellStyle name="Sortie 2 2 3 11 4 2" xfId="9773"/>
    <cellStyle name="Sortie 2 2 3 11 5" xfId="9774"/>
    <cellStyle name="Sortie 2 2 3 11 5 2" xfId="9775"/>
    <cellStyle name="Sortie 2 2 3 11 6" xfId="9776"/>
    <cellStyle name="Sortie 2 2 3 11 6 2" xfId="9777"/>
    <cellStyle name="Sortie 2 2 3 11 7" xfId="9778"/>
    <cellStyle name="Sortie 2 2 3 11 7 2" xfId="9779"/>
    <cellStyle name="Sortie 2 2 3 11 8" xfId="9780"/>
    <cellStyle name="Sortie 2 2 3 12" xfId="9781"/>
    <cellStyle name="Sortie 2 2 3 12 2" xfId="9782"/>
    <cellStyle name="Sortie 2 2 3 12 2 2" xfId="9783"/>
    <cellStyle name="Sortie 2 2 3 12 3" xfId="9784"/>
    <cellStyle name="Sortie 2 2 3 12 3 2" xfId="9785"/>
    <cellStyle name="Sortie 2 2 3 12 4" xfId="9786"/>
    <cellStyle name="Sortie 2 2 3 12 4 2" xfId="9787"/>
    <cellStyle name="Sortie 2 2 3 12 5" xfId="9788"/>
    <cellStyle name="Sortie 2 2 3 12 5 2" xfId="9789"/>
    <cellStyle name="Sortie 2 2 3 12 6" xfId="9790"/>
    <cellStyle name="Sortie 2 2 3 12 6 2" xfId="9791"/>
    <cellStyle name="Sortie 2 2 3 12 7" xfId="9792"/>
    <cellStyle name="Sortie 2 2 3 12 7 2" xfId="9793"/>
    <cellStyle name="Sortie 2 2 3 12 8" xfId="9794"/>
    <cellStyle name="Sortie 2 2 3 13" xfId="9795"/>
    <cellStyle name="Sortie 2 2 3 13 2" xfId="9796"/>
    <cellStyle name="Sortie 2 2 3 13 2 2" xfId="9797"/>
    <cellStyle name="Sortie 2 2 3 13 3" xfId="9798"/>
    <cellStyle name="Sortie 2 2 3 13 3 2" xfId="9799"/>
    <cellStyle name="Sortie 2 2 3 13 4" xfId="9800"/>
    <cellStyle name="Sortie 2 2 3 13 4 2" xfId="9801"/>
    <cellStyle name="Sortie 2 2 3 13 5" xfId="9802"/>
    <cellStyle name="Sortie 2 2 3 13 5 2" xfId="9803"/>
    <cellStyle name="Sortie 2 2 3 13 6" xfId="9804"/>
    <cellStyle name="Sortie 2 2 3 13 6 2" xfId="9805"/>
    <cellStyle name="Sortie 2 2 3 13 7" xfId="9806"/>
    <cellStyle name="Sortie 2 2 3 13 7 2" xfId="9807"/>
    <cellStyle name="Sortie 2 2 3 13 8" xfId="9808"/>
    <cellStyle name="Sortie 2 2 3 14" xfId="9809"/>
    <cellStyle name="Sortie 2 2 3 14 2" xfId="9810"/>
    <cellStyle name="Sortie 2 2 3 15" xfId="9811"/>
    <cellStyle name="Sortie 2 2 3 2" xfId="9812"/>
    <cellStyle name="Sortie 2 2 3 2 2" xfId="9813"/>
    <cellStyle name="Sortie 2 2 3 2 2 2" xfId="9814"/>
    <cellStyle name="Sortie 2 2 3 2 3" xfId="9815"/>
    <cellStyle name="Sortie 2 2 3 2 3 2" xfId="9816"/>
    <cellStyle name="Sortie 2 2 3 2 4" xfId="9817"/>
    <cellStyle name="Sortie 2 2 3 2 4 2" xfId="9818"/>
    <cellStyle name="Sortie 2 2 3 2 5" xfId="9819"/>
    <cellStyle name="Sortie 2 2 3 2 5 2" xfId="9820"/>
    <cellStyle name="Sortie 2 2 3 2 6" xfId="9821"/>
    <cellStyle name="Sortie 2 2 3 2 6 2" xfId="9822"/>
    <cellStyle name="Sortie 2 2 3 2 7" xfId="9823"/>
    <cellStyle name="Sortie 2 2 3 2 7 2" xfId="9824"/>
    <cellStyle name="Sortie 2 2 3 2 8" xfId="9825"/>
    <cellStyle name="Sortie 2 2 3 3" xfId="9826"/>
    <cellStyle name="Sortie 2 2 3 3 2" xfId="9827"/>
    <cellStyle name="Sortie 2 2 3 3 2 2" xfId="9828"/>
    <cellStyle name="Sortie 2 2 3 3 3" xfId="9829"/>
    <cellStyle name="Sortie 2 2 3 3 3 2" xfId="9830"/>
    <cellStyle name="Sortie 2 2 3 3 4" xfId="9831"/>
    <cellStyle name="Sortie 2 2 3 3 4 2" xfId="9832"/>
    <cellStyle name="Sortie 2 2 3 3 5" xfId="9833"/>
    <cellStyle name="Sortie 2 2 3 3 5 2" xfId="9834"/>
    <cellStyle name="Sortie 2 2 3 3 6" xfId="9835"/>
    <cellStyle name="Sortie 2 2 3 3 6 2" xfId="9836"/>
    <cellStyle name="Sortie 2 2 3 3 7" xfId="9837"/>
    <cellStyle name="Sortie 2 2 3 3 7 2" xfId="9838"/>
    <cellStyle name="Sortie 2 2 3 3 8" xfId="9839"/>
    <cellStyle name="Sortie 2 2 3 4" xfId="9840"/>
    <cellStyle name="Sortie 2 2 3 4 2" xfId="9841"/>
    <cellStyle name="Sortie 2 2 3 4 2 2" xfId="9842"/>
    <cellStyle name="Sortie 2 2 3 4 3" xfId="9843"/>
    <cellStyle name="Sortie 2 2 3 4 3 2" xfId="9844"/>
    <cellStyle name="Sortie 2 2 3 4 4" xfId="9845"/>
    <cellStyle name="Sortie 2 2 3 4 4 2" xfId="9846"/>
    <cellStyle name="Sortie 2 2 3 4 5" xfId="9847"/>
    <cellStyle name="Sortie 2 2 3 4 5 2" xfId="9848"/>
    <cellStyle name="Sortie 2 2 3 4 6" xfId="9849"/>
    <cellStyle name="Sortie 2 2 3 4 6 2" xfId="9850"/>
    <cellStyle name="Sortie 2 2 3 4 7" xfId="9851"/>
    <cellStyle name="Sortie 2 2 3 4 7 2" xfId="9852"/>
    <cellStyle name="Sortie 2 2 3 4 8" xfId="9853"/>
    <cellStyle name="Sortie 2 2 3 5" xfId="9854"/>
    <cellStyle name="Sortie 2 2 3 5 2" xfId="9855"/>
    <cellStyle name="Sortie 2 2 3 5 2 2" xfId="9856"/>
    <cellStyle name="Sortie 2 2 3 5 3" xfId="9857"/>
    <cellStyle name="Sortie 2 2 3 5 3 2" xfId="9858"/>
    <cellStyle name="Sortie 2 2 3 5 4" xfId="9859"/>
    <cellStyle name="Sortie 2 2 3 5 4 2" xfId="9860"/>
    <cellStyle name="Sortie 2 2 3 5 5" xfId="9861"/>
    <cellStyle name="Sortie 2 2 3 5 5 2" xfId="9862"/>
    <cellStyle name="Sortie 2 2 3 5 6" xfId="9863"/>
    <cellStyle name="Sortie 2 2 3 5 6 2" xfId="9864"/>
    <cellStyle name="Sortie 2 2 3 5 7" xfId="9865"/>
    <cellStyle name="Sortie 2 2 3 5 7 2" xfId="9866"/>
    <cellStyle name="Sortie 2 2 3 5 8" xfId="9867"/>
    <cellStyle name="Sortie 2 2 3 6" xfId="9868"/>
    <cellStyle name="Sortie 2 2 3 6 2" xfId="9869"/>
    <cellStyle name="Sortie 2 2 3 6 2 2" xfId="9870"/>
    <cellStyle name="Sortie 2 2 3 6 3" xfId="9871"/>
    <cellStyle name="Sortie 2 2 3 6 3 2" xfId="9872"/>
    <cellStyle name="Sortie 2 2 3 6 4" xfId="9873"/>
    <cellStyle name="Sortie 2 2 3 6 4 2" xfId="9874"/>
    <cellStyle name="Sortie 2 2 3 6 5" xfId="9875"/>
    <cellStyle name="Sortie 2 2 3 6 5 2" xfId="9876"/>
    <cellStyle name="Sortie 2 2 3 6 6" xfId="9877"/>
    <cellStyle name="Sortie 2 2 3 6 6 2" xfId="9878"/>
    <cellStyle name="Sortie 2 2 3 6 7" xfId="9879"/>
    <cellStyle name="Sortie 2 2 3 6 7 2" xfId="9880"/>
    <cellStyle name="Sortie 2 2 3 6 8" xfId="9881"/>
    <cellStyle name="Sortie 2 2 3 7" xfId="9882"/>
    <cellStyle name="Sortie 2 2 3 7 2" xfId="9883"/>
    <cellStyle name="Sortie 2 2 3 7 2 2" xfId="9884"/>
    <cellStyle name="Sortie 2 2 3 7 3" xfId="9885"/>
    <cellStyle name="Sortie 2 2 3 7 3 2" xfId="9886"/>
    <cellStyle name="Sortie 2 2 3 7 4" xfId="9887"/>
    <cellStyle name="Sortie 2 2 3 7 4 2" xfId="9888"/>
    <cellStyle name="Sortie 2 2 3 7 5" xfId="9889"/>
    <cellStyle name="Sortie 2 2 3 7 5 2" xfId="9890"/>
    <cellStyle name="Sortie 2 2 3 7 6" xfId="9891"/>
    <cellStyle name="Sortie 2 2 3 7 6 2" xfId="9892"/>
    <cellStyle name="Sortie 2 2 3 7 7" xfId="9893"/>
    <cellStyle name="Sortie 2 2 3 7 7 2" xfId="9894"/>
    <cellStyle name="Sortie 2 2 3 7 8" xfId="9895"/>
    <cellStyle name="Sortie 2 2 3 8" xfId="9896"/>
    <cellStyle name="Sortie 2 2 3 8 2" xfId="9897"/>
    <cellStyle name="Sortie 2 2 3 8 2 2" xfId="9898"/>
    <cellStyle name="Sortie 2 2 3 8 3" xfId="9899"/>
    <cellStyle name="Sortie 2 2 3 8 3 2" xfId="9900"/>
    <cellStyle name="Sortie 2 2 3 8 4" xfId="9901"/>
    <cellStyle name="Sortie 2 2 3 8 4 2" xfId="9902"/>
    <cellStyle name="Sortie 2 2 3 8 5" xfId="9903"/>
    <cellStyle name="Sortie 2 2 3 8 5 2" xfId="9904"/>
    <cellStyle name="Sortie 2 2 3 8 6" xfId="9905"/>
    <cellStyle name="Sortie 2 2 3 8 6 2" xfId="9906"/>
    <cellStyle name="Sortie 2 2 3 8 7" xfId="9907"/>
    <cellStyle name="Sortie 2 2 3 8 7 2" xfId="9908"/>
    <cellStyle name="Sortie 2 2 3 8 8" xfId="9909"/>
    <cellStyle name="Sortie 2 2 3 9" xfId="9910"/>
    <cellStyle name="Sortie 2 2 3 9 2" xfId="9911"/>
    <cellStyle name="Sortie 2 2 3 9 2 2" xfId="9912"/>
    <cellStyle name="Sortie 2 2 3 9 3" xfId="9913"/>
    <cellStyle name="Sortie 2 2 3 9 3 2" xfId="9914"/>
    <cellStyle name="Sortie 2 2 3 9 4" xfId="9915"/>
    <cellStyle name="Sortie 2 2 3 9 4 2" xfId="9916"/>
    <cellStyle name="Sortie 2 2 3 9 5" xfId="9917"/>
    <cellStyle name="Sortie 2 2 3 9 5 2" xfId="9918"/>
    <cellStyle name="Sortie 2 2 3 9 6" xfId="9919"/>
    <cellStyle name="Sortie 2 2 3 9 6 2" xfId="9920"/>
    <cellStyle name="Sortie 2 2 3 9 7" xfId="9921"/>
    <cellStyle name="Sortie 2 2 3 9 7 2" xfId="9922"/>
    <cellStyle name="Sortie 2 2 3 9 8" xfId="9923"/>
    <cellStyle name="Sortie 2 2 4" xfId="9924"/>
    <cellStyle name="Sortie 2 2 4 2" xfId="9925"/>
    <cellStyle name="Sortie 2 2 4 2 2" xfId="9926"/>
    <cellStyle name="Sortie 2 2 4 3" xfId="9927"/>
    <cellStyle name="Sortie 2 2 4 3 2" xfId="9928"/>
    <cellStyle name="Sortie 2 2 4 4" xfId="9929"/>
    <cellStyle name="Sortie 2 2 4 4 2" xfId="9930"/>
    <cellStyle name="Sortie 2 2 4 5" xfId="9931"/>
    <cellStyle name="Sortie 2 2 4 5 2" xfId="9932"/>
    <cellStyle name="Sortie 2 2 4 6" xfId="9933"/>
    <cellStyle name="Sortie 2 2 4 6 2" xfId="9934"/>
    <cellStyle name="Sortie 2 2 4 7" xfId="9935"/>
    <cellStyle name="Sortie 2 2 4 7 2" xfId="9936"/>
    <cellStyle name="Sortie 2 2 4 8" xfId="9937"/>
    <cellStyle name="Sortie 2 2 5" xfId="9938"/>
    <cellStyle name="Sortie 2 2 5 2" xfId="9939"/>
    <cellStyle name="Sortie 2 2 5 2 2" xfId="9940"/>
    <cellStyle name="Sortie 2 2 5 3" xfId="9941"/>
    <cellStyle name="Sortie 2 2 5 3 2" xfId="9942"/>
    <cellStyle name="Sortie 2 2 5 4" xfId="9943"/>
    <cellStyle name="Sortie 2 2 5 4 2" xfId="9944"/>
    <cellStyle name="Sortie 2 2 5 5" xfId="9945"/>
    <cellStyle name="Sortie 2 2 5 5 2" xfId="9946"/>
    <cellStyle name="Sortie 2 2 5 6" xfId="9947"/>
    <cellStyle name="Sortie 2 2 5 6 2" xfId="9948"/>
    <cellStyle name="Sortie 2 2 5 7" xfId="9949"/>
    <cellStyle name="Sortie 2 2 5 7 2" xfId="9950"/>
    <cellStyle name="Sortie 2 2 5 8" xfId="9951"/>
    <cellStyle name="Sortie 2 2 6" xfId="9952"/>
    <cellStyle name="Sortie 2 2 6 2" xfId="9953"/>
    <cellStyle name="Sortie 2 2 6 2 2" xfId="9954"/>
    <cellStyle name="Sortie 2 2 6 3" xfId="9955"/>
    <cellStyle name="Sortie 2 2 6 3 2" xfId="9956"/>
    <cellStyle name="Sortie 2 2 6 4" xfId="9957"/>
    <cellStyle name="Sortie 2 2 6 4 2" xfId="9958"/>
    <cellStyle name="Sortie 2 2 6 5" xfId="9959"/>
    <cellStyle name="Sortie 2 2 6 5 2" xfId="9960"/>
    <cellStyle name="Sortie 2 2 6 6" xfId="9961"/>
    <cellStyle name="Sortie 2 2 6 6 2" xfId="9962"/>
    <cellStyle name="Sortie 2 2 6 7" xfId="9963"/>
    <cellStyle name="Sortie 2 2 6 7 2" xfId="9964"/>
    <cellStyle name="Sortie 2 2 6 8" xfId="9965"/>
    <cellStyle name="Sortie 2 2 7" xfId="9966"/>
    <cellStyle name="Sortie 2 2 7 2" xfId="9967"/>
    <cellStyle name="Sortie 2 2 7 2 2" xfId="9968"/>
    <cellStyle name="Sortie 2 2 7 3" xfId="9969"/>
    <cellStyle name="Sortie 2 2 7 3 2" xfId="9970"/>
    <cellStyle name="Sortie 2 2 7 4" xfId="9971"/>
    <cellStyle name="Sortie 2 2 7 4 2" xfId="9972"/>
    <cellStyle name="Sortie 2 2 7 5" xfId="9973"/>
    <cellStyle name="Sortie 2 2 7 5 2" xfId="9974"/>
    <cellStyle name="Sortie 2 2 7 6" xfId="9975"/>
    <cellStyle name="Sortie 2 2 7 6 2" xfId="9976"/>
    <cellStyle name="Sortie 2 2 7 7" xfId="9977"/>
    <cellStyle name="Sortie 2 2 7 7 2" xfId="9978"/>
    <cellStyle name="Sortie 2 2 7 8" xfId="9979"/>
    <cellStyle name="Sortie 2 2 8" xfId="9980"/>
    <cellStyle name="Sortie 2 2 8 2" xfId="9981"/>
    <cellStyle name="Sortie 2 2 8 2 2" xfId="9982"/>
    <cellStyle name="Sortie 2 2 8 3" xfId="9983"/>
    <cellStyle name="Sortie 2 2 8 3 2" xfId="9984"/>
    <cellStyle name="Sortie 2 2 8 4" xfId="9985"/>
    <cellStyle name="Sortie 2 2 8 4 2" xfId="9986"/>
    <cellStyle name="Sortie 2 2 8 5" xfId="9987"/>
    <cellStyle name="Sortie 2 2 8 5 2" xfId="9988"/>
    <cellStyle name="Sortie 2 2 8 6" xfId="9989"/>
    <cellStyle name="Sortie 2 2 8 6 2" xfId="9990"/>
    <cellStyle name="Sortie 2 2 8 7" xfId="9991"/>
    <cellStyle name="Sortie 2 2 8 7 2" xfId="9992"/>
    <cellStyle name="Sortie 2 2 8 8" xfId="9993"/>
    <cellStyle name="Sortie 2 2 9" xfId="9994"/>
    <cellStyle name="Sortie 2 2 9 2" xfId="9995"/>
    <cellStyle name="Sortie 2 2 9 2 2" xfId="9996"/>
    <cellStyle name="Sortie 2 2 9 3" xfId="9997"/>
    <cellStyle name="Sortie 2 2 9 3 2" xfId="9998"/>
    <cellStyle name="Sortie 2 2 9 4" xfId="9999"/>
    <cellStyle name="Sortie 2 2 9 4 2" xfId="10000"/>
    <cellStyle name="Sortie 2 2 9 5" xfId="10001"/>
    <cellStyle name="Sortie 2 2 9 5 2" xfId="10002"/>
    <cellStyle name="Sortie 2 2 9 6" xfId="10003"/>
    <cellStyle name="Sortie 2 2 9 6 2" xfId="10004"/>
    <cellStyle name="Sortie 2 2 9 7" xfId="10005"/>
    <cellStyle name="Sortie 2 2 9 7 2" xfId="10006"/>
    <cellStyle name="Sortie 2 2 9 8" xfId="10007"/>
    <cellStyle name="Sortie 2 20" xfId="10008"/>
    <cellStyle name="Sortie 2 3" xfId="10009"/>
    <cellStyle name="Sortie 2 3 10" xfId="10010"/>
    <cellStyle name="Sortie 2 3 10 2" xfId="10011"/>
    <cellStyle name="Sortie 2 3 10 2 2" xfId="10012"/>
    <cellStyle name="Sortie 2 3 10 3" xfId="10013"/>
    <cellStyle name="Sortie 2 3 10 3 2" xfId="10014"/>
    <cellStyle name="Sortie 2 3 10 4" xfId="10015"/>
    <cellStyle name="Sortie 2 3 10 4 2" xfId="10016"/>
    <cellStyle name="Sortie 2 3 10 5" xfId="10017"/>
    <cellStyle name="Sortie 2 3 10 5 2" xfId="10018"/>
    <cellStyle name="Sortie 2 3 10 6" xfId="10019"/>
    <cellStyle name="Sortie 2 3 10 6 2" xfId="10020"/>
    <cellStyle name="Sortie 2 3 10 7" xfId="10021"/>
    <cellStyle name="Sortie 2 3 10 7 2" xfId="10022"/>
    <cellStyle name="Sortie 2 3 10 8" xfId="10023"/>
    <cellStyle name="Sortie 2 3 11" xfId="10024"/>
    <cellStyle name="Sortie 2 3 11 2" xfId="10025"/>
    <cellStyle name="Sortie 2 3 11 2 2" xfId="10026"/>
    <cellStyle name="Sortie 2 3 11 3" xfId="10027"/>
    <cellStyle name="Sortie 2 3 11 3 2" xfId="10028"/>
    <cellStyle name="Sortie 2 3 11 4" xfId="10029"/>
    <cellStyle name="Sortie 2 3 11 4 2" xfId="10030"/>
    <cellStyle name="Sortie 2 3 11 5" xfId="10031"/>
    <cellStyle name="Sortie 2 3 11 5 2" xfId="10032"/>
    <cellStyle name="Sortie 2 3 11 6" xfId="10033"/>
    <cellStyle name="Sortie 2 3 11 6 2" xfId="10034"/>
    <cellStyle name="Sortie 2 3 11 7" xfId="10035"/>
    <cellStyle name="Sortie 2 3 11 7 2" xfId="10036"/>
    <cellStyle name="Sortie 2 3 11 8" xfId="10037"/>
    <cellStyle name="Sortie 2 3 12" xfId="10038"/>
    <cellStyle name="Sortie 2 3 12 2" xfId="10039"/>
    <cellStyle name="Sortie 2 3 12 2 2" xfId="10040"/>
    <cellStyle name="Sortie 2 3 12 3" xfId="10041"/>
    <cellStyle name="Sortie 2 3 12 3 2" xfId="10042"/>
    <cellStyle name="Sortie 2 3 12 4" xfId="10043"/>
    <cellStyle name="Sortie 2 3 12 4 2" xfId="10044"/>
    <cellStyle name="Sortie 2 3 12 5" xfId="10045"/>
    <cellStyle name="Sortie 2 3 12 5 2" xfId="10046"/>
    <cellStyle name="Sortie 2 3 12 6" xfId="10047"/>
    <cellStyle name="Sortie 2 3 12 6 2" xfId="10048"/>
    <cellStyle name="Sortie 2 3 12 7" xfId="10049"/>
    <cellStyle name="Sortie 2 3 12 7 2" xfId="10050"/>
    <cellStyle name="Sortie 2 3 12 8" xfId="10051"/>
    <cellStyle name="Sortie 2 3 13" xfId="10052"/>
    <cellStyle name="Sortie 2 3 13 2" xfId="10053"/>
    <cellStyle name="Sortie 2 3 13 2 2" xfId="10054"/>
    <cellStyle name="Sortie 2 3 13 3" xfId="10055"/>
    <cellStyle name="Sortie 2 3 13 3 2" xfId="10056"/>
    <cellStyle name="Sortie 2 3 13 4" xfId="10057"/>
    <cellStyle name="Sortie 2 3 13 4 2" xfId="10058"/>
    <cellStyle name="Sortie 2 3 13 5" xfId="10059"/>
    <cellStyle name="Sortie 2 3 13 5 2" xfId="10060"/>
    <cellStyle name="Sortie 2 3 13 6" xfId="10061"/>
    <cellStyle name="Sortie 2 3 13 6 2" xfId="10062"/>
    <cellStyle name="Sortie 2 3 13 7" xfId="10063"/>
    <cellStyle name="Sortie 2 3 13 7 2" xfId="10064"/>
    <cellStyle name="Sortie 2 3 13 8" xfId="10065"/>
    <cellStyle name="Sortie 2 3 14" xfId="10066"/>
    <cellStyle name="Sortie 2 3 14 2" xfId="10067"/>
    <cellStyle name="Sortie 2 3 14 2 2" xfId="10068"/>
    <cellStyle name="Sortie 2 3 14 3" xfId="10069"/>
    <cellStyle name="Sortie 2 3 14 3 2" xfId="10070"/>
    <cellStyle name="Sortie 2 3 14 4" xfId="10071"/>
    <cellStyle name="Sortie 2 3 14 4 2" xfId="10072"/>
    <cellStyle name="Sortie 2 3 14 5" xfId="10073"/>
    <cellStyle name="Sortie 2 3 14 5 2" xfId="10074"/>
    <cellStyle name="Sortie 2 3 14 6" xfId="10075"/>
    <cellStyle name="Sortie 2 3 14 6 2" xfId="10076"/>
    <cellStyle name="Sortie 2 3 14 7" xfId="10077"/>
    <cellStyle name="Sortie 2 3 14 7 2" xfId="10078"/>
    <cellStyle name="Sortie 2 3 14 8" xfId="10079"/>
    <cellStyle name="Sortie 2 3 15" xfId="10080"/>
    <cellStyle name="Sortie 2 3 15 2" xfId="10081"/>
    <cellStyle name="Sortie 2 3 15 2 2" xfId="10082"/>
    <cellStyle name="Sortie 2 3 15 3" xfId="10083"/>
    <cellStyle name="Sortie 2 3 15 3 2" xfId="10084"/>
    <cellStyle name="Sortie 2 3 15 4" xfId="10085"/>
    <cellStyle name="Sortie 2 3 15 4 2" xfId="10086"/>
    <cellStyle name="Sortie 2 3 15 5" xfId="10087"/>
    <cellStyle name="Sortie 2 3 15 5 2" xfId="10088"/>
    <cellStyle name="Sortie 2 3 15 6" xfId="10089"/>
    <cellStyle name="Sortie 2 3 15 6 2" xfId="10090"/>
    <cellStyle name="Sortie 2 3 15 7" xfId="10091"/>
    <cellStyle name="Sortie 2 3 15 7 2" xfId="10092"/>
    <cellStyle name="Sortie 2 3 15 8" xfId="10093"/>
    <cellStyle name="Sortie 2 3 16" xfId="10094"/>
    <cellStyle name="Sortie 2 3 16 2" xfId="10095"/>
    <cellStyle name="Sortie 2 3 17" xfId="10096"/>
    <cellStyle name="Sortie 2 3 2" xfId="10097"/>
    <cellStyle name="Sortie 2 3 2 10" xfId="10098"/>
    <cellStyle name="Sortie 2 3 2 10 2" xfId="10099"/>
    <cellStyle name="Sortie 2 3 2 10 2 2" xfId="10100"/>
    <cellStyle name="Sortie 2 3 2 10 3" xfId="10101"/>
    <cellStyle name="Sortie 2 3 2 10 3 2" xfId="10102"/>
    <cellStyle name="Sortie 2 3 2 10 4" xfId="10103"/>
    <cellStyle name="Sortie 2 3 2 10 4 2" xfId="10104"/>
    <cellStyle name="Sortie 2 3 2 10 5" xfId="10105"/>
    <cellStyle name="Sortie 2 3 2 10 5 2" xfId="10106"/>
    <cellStyle name="Sortie 2 3 2 10 6" xfId="10107"/>
    <cellStyle name="Sortie 2 3 2 10 6 2" xfId="10108"/>
    <cellStyle name="Sortie 2 3 2 10 7" xfId="10109"/>
    <cellStyle name="Sortie 2 3 2 10 7 2" xfId="10110"/>
    <cellStyle name="Sortie 2 3 2 10 8" xfId="10111"/>
    <cellStyle name="Sortie 2 3 2 11" xfId="10112"/>
    <cellStyle name="Sortie 2 3 2 11 2" xfId="10113"/>
    <cellStyle name="Sortie 2 3 2 11 2 2" xfId="10114"/>
    <cellStyle name="Sortie 2 3 2 11 3" xfId="10115"/>
    <cellStyle name="Sortie 2 3 2 11 3 2" xfId="10116"/>
    <cellStyle name="Sortie 2 3 2 11 4" xfId="10117"/>
    <cellStyle name="Sortie 2 3 2 11 4 2" xfId="10118"/>
    <cellStyle name="Sortie 2 3 2 11 5" xfId="10119"/>
    <cellStyle name="Sortie 2 3 2 11 5 2" xfId="10120"/>
    <cellStyle name="Sortie 2 3 2 11 6" xfId="10121"/>
    <cellStyle name="Sortie 2 3 2 11 6 2" xfId="10122"/>
    <cellStyle name="Sortie 2 3 2 11 7" xfId="10123"/>
    <cellStyle name="Sortie 2 3 2 11 7 2" xfId="10124"/>
    <cellStyle name="Sortie 2 3 2 11 8" xfId="10125"/>
    <cellStyle name="Sortie 2 3 2 12" xfId="10126"/>
    <cellStyle name="Sortie 2 3 2 12 2" xfId="10127"/>
    <cellStyle name="Sortie 2 3 2 12 2 2" xfId="10128"/>
    <cellStyle name="Sortie 2 3 2 12 3" xfId="10129"/>
    <cellStyle name="Sortie 2 3 2 12 3 2" xfId="10130"/>
    <cellStyle name="Sortie 2 3 2 12 4" xfId="10131"/>
    <cellStyle name="Sortie 2 3 2 12 4 2" xfId="10132"/>
    <cellStyle name="Sortie 2 3 2 12 5" xfId="10133"/>
    <cellStyle name="Sortie 2 3 2 12 5 2" xfId="10134"/>
    <cellStyle name="Sortie 2 3 2 12 6" xfId="10135"/>
    <cellStyle name="Sortie 2 3 2 12 6 2" xfId="10136"/>
    <cellStyle name="Sortie 2 3 2 12 7" xfId="10137"/>
    <cellStyle name="Sortie 2 3 2 12 7 2" xfId="10138"/>
    <cellStyle name="Sortie 2 3 2 12 8" xfId="10139"/>
    <cellStyle name="Sortie 2 3 2 13" xfId="10140"/>
    <cellStyle name="Sortie 2 3 2 13 2" xfId="10141"/>
    <cellStyle name="Sortie 2 3 2 13 2 2" xfId="10142"/>
    <cellStyle name="Sortie 2 3 2 13 3" xfId="10143"/>
    <cellStyle name="Sortie 2 3 2 13 3 2" xfId="10144"/>
    <cellStyle name="Sortie 2 3 2 13 4" xfId="10145"/>
    <cellStyle name="Sortie 2 3 2 13 4 2" xfId="10146"/>
    <cellStyle name="Sortie 2 3 2 13 5" xfId="10147"/>
    <cellStyle name="Sortie 2 3 2 13 5 2" xfId="10148"/>
    <cellStyle name="Sortie 2 3 2 13 6" xfId="10149"/>
    <cellStyle name="Sortie 2 3 2 13 6 2" xfId="10150"/>
    <cellStyle name="Sortie 2 3 2 13 7" xfId="10151"/>
    <cellStyle name="Sortie 2 3 2 13 7 2" xfId="10152"/>
    <cellStyle name="Sortie 2 3 2 13 8" xfId="10153"/>
    <cellStyle name="Sortie 2 3 2 14" xfId="10154"/>
    <cellStyle name="Sortie 2 3 2 14 2" xfId="10155"/>
    <cellStyle name="Sortie 2 3 2 15" xfId="10156"/>
    <cellStyle name="Sortie 2 3 2 2" xfId="10157"/>
    <cellStyle name="Sortie 2 3 2 2 2" xfId="10158"/>
    <cellStyle name="Sortie 2 3 2 2 2 2" xfId="10159"/>
    <cellStyle name="Sortie 2 3 2 2 3" xfId="10160"/>
    <cellStyle name="Sortie 2 3 2 2 3 2" xfId="10161"/>
    <cellStyle name="Sortie 2 3 2 2 4" xfId="10162"/>
    <cellStyle name="Sortie 2 3 2 2 4 2" xfId="10163"/>
    <cellStyle name="Sortie 2 3 2 2 5" xfId="10164"/>
    <cellStyle name="Sortie 2 3 2 2 5 2" xfId="10165"/>
    <cellStyle name="Sortie 2 3 2 2 6" xfId="10166"/>
    <cellStyle name="Sortie 2 3 2 2 6 2" xfId="10167"/>
    <cellStyle name="Sortie 2 3 2 2 7" xfId="10168"/>
    <cellStyle name="Sortie 2 3 2 2 7 2" xfId="10169"/>
    <cellStyle name="Sortie 2 3 2 2 8" xfId="10170"/>
    <cellStyle name="Sortie 2 3 2 3" xfId="10171"/>
    <cellStyle name="Sortie 2 3 2 3 2" xfId="10172"/>
    <cellStyle name="Sortie 2 3 2 3 2 2" xfId="10173"/>
    <cellStyle name="Sortie 2 3 2 3 3" xfId="10174"/>
    <cellStyle name="Sortie 2 3 2 3 3 2" xfId="10175"/>
    <cellStyle name="Sortie 2 3 2 3 4" xfId="10176"/>
    <cellStyle name="Sortie 2 3 2 3 4 2" xfId="10177"/>
    <cellStyle name="Sortie 2 3 2 3 5" xfId="10178"/>
    <cellStyle name="Sortie 2 3 2 3 5 2" xfId="10179"/>
    <cellStyle name="Sortie 2 3 2 3 6" xfId="10180"/>
    <cellStyle name="Sortie 2 3 2 3 6 2" xfId="10181"/>
    <cellStyle name="Sortie 2 3 2 3 7" xfId="10182"/>
    <cellStyle name="Sortie 2 3 2 3 7 2" xfId="10183"/>
    <cellStyle name="Sortie 2 3 2 3 8" xfId="10184"/>
    <cellStyle name="Sortie 2 3 2 4" xfId="10185"/>
    <cellStyle name="Sortie 2 3 2 4 2" xfId="10186"/>
    <cellStyle name="Sortie 2 3 2 4 2 2" xfId="10187"/>
    <cellStyle name="Sortie 2 3 2 4 3" xfId="10188"/>
    <cellStyle name="Sortie 2 3 2 4 3 2" xfId="10189"/>
    <cellStyle name="Sortie 2 3 2 4 4" xfId="10190"/>
    <cellStyle name="Sortie 2 3 2 4 4 2" xfId="10191"/>
    <cellStyle name="Sortie 2 3 2 4 5" xfId="10192"/>
    <cellStyle name="Sortie 2 3 2 4 5 2" xfId="10193"/>
    <cellStyle name="Sortie 2 3 2 4 6" xfId="10194"/>
    <cellStyle name="Sortie 2 3 2 4 6 2" xfId="10195"/>
    <cellStyle name="Sortie 2 3 2 4 7" xfId="10196"/>
    <cellStyle name="Sortie 2 3 2 4 7 2" xfId="10197"/>
    <cellStyle name="Sortie 2 3 2 4 8" xfId="10198"/>
    <cellStyle name="Sortie 2 3 2 5" xfId="10199"/>
    <cellStyle name="Sortie 2 3 2 5 2" xfId="10200"/>
    <cellStyle name="Sortie 2 3 2 5 2 2" xfId="10201"/>
    <cellStyle name="Sortie 2 3 2 5 3" xfId="10202"/>
    <cellStyle name="Sortie 2 3 2 5 3 2" xfId="10203"/>
    <cellStyle name="Sortie 2 3 2 5 4" xfId="10204"/>
    <cellStyle name="Sortie 2 3 2 5 4 2" xfId="10205"/>
    <cellStyle name="Sortie 2 3 2 5 5" xfId="10206"/>
    <cellStyle name="Sortie 2 3 2 5 5 2" xfId="10207"/>
    <cellStyle name="Sortie 2 3 2 5 6" xfId="10208"/>
    <cellStyle name="Sortie 2 3 2 5 6 2" xfId="10209"/>
    <cellStyle name="Sortie 2 3 2 5 7" xfId="10210"/>
    <cellStyle name="Sortie 2 3 2 5 7 2" xfId="10211"/>
    <cellStyle name="Sortie 2 3 2 5 8" xfId="10212"/>
    <cellStyle name="Sortie 2 3 2 6" xfId="10213"/>
    <cellStyle name="Sortie 2 3 2 6 2" xfId="10214"/>
    <cellStyle name="Sortie 2 3 2 6 2 2" xfId="10215"/>
    <cellStyle name="Sortie 2 3 2 6 3" xfId="10216"/>
    <cellStyle name="Sortie 2 3 2 6 3 2" xfId="10217"/>
    <cellStyle name="Sortie 2 3 2 6 4" xfId="10218"/>
    <cellStyle name="Sortie 2 3 2 6 4 2" xfId="10219"/>
    <cellStyle name="Sortie 2 3 2 6 5" xfId="10220"/>
    <cellStyle name="Sortie 2 3 2 6 5 2" xfId="10221"/>
    <cellStyle name="Sortie 2 3 2 6 6" xfId="10222"/>
    <cellStyle name="Sortie 2 3 2 6 6 2" xfId="10223"/>
    <cellStyle name="Sortie 2 3 2 6 7" xfId="10224"/>
    <cellStyle name="Sortie 2 3 2 6 7 2" xfId="10225"/>
    <cellStyle name="Sortie 2 3 2 6 8" xfId="10226"/>
    <cellStyle name="Sortie 2 3 2 7" xfId="10227"/>
    <cellStyle name="Sortie 2 3 2 7 2" xfId="10228"/>
    <cellStyle name="Sortie 2 3 2 7 2 2" xfId="10229"/>
    <cellStyle name="Sortie 2 3 2 7 3" xfId="10230"/>
    <cellStyle name="Sortie 2 3 2 7 3 2" xfId="10231"/>
    <cellStyle name="Sortie 2 3 2 7 4" xfId="10232"/>
    <cellStyle name="Sortie 2 3 2 7 4 2" xfId="10233"/>
    <cellStyle name="Sortie 2 3 2 7 5" xfId="10234"/>
    <cellStyle name="Sortie 2 3 2 7 5 2" xfId="10235"/>
    <cellStyle name="Sortie 2 3 2 7 6" xfId="10236"/>
    <cellStyle name="Sortie 2 3 2 7 6 2" xfId="10237"/>
    <cellStyle name="Sortie 2 3 2 7 7" xfId="10238"/>
    <cellStyle name="Sortie 2 3 2 7 7 2" xfId="10239"/>
    <cellStyle name="Sortie 2 3 2 7 8" xfId="10240"/>
    <cellStyle name="Sortie 2 3 2 8" xfId="10241"/>
    <cellStyle name="Sortie 2 3 2 8 2" xfId="10242"/>
    <cellStyle name="Sortie 2 3 2 8 2 2" xfId="10243"/>
    <cellStyle name="Sortie 2 3 2 8 3" xfId="10244"/>
    <cellStyle name="Sortie 2 3 2 8 3 2" xfId="10245"/>
    <cellStyle name="Sortie 2 3 2 8 4" xfId="10246"/>
    <cellStyle name="Sortie 2 3 2 8 4 2" xfId="10247"/>
    <cellStyle name="Sortie 2 3 2 8 5" xfId="10248"/>
    <cellStyle name="Sortie 2 3 2 8 5 2" xfId="10249"/>
    <cellStyle name="Sortie 2 3 2 8 6" xfId="10250"/>
    <cellStyle name="Sortie 2 3 2 8 6 2" xfId="10251"/>
    <cellStyle name="Sortie 2 3 2 8 7" xfId="10252"/>
    <cellStyle name="Sortie 2 3 2 8 7 2" xfId="10253"/>
    <cellStyle name="Sortie 2 3 2 8 8" xfId="10254"/>
    <cellStyle name="Sortie 2 3 2 9" xfId="10255"/>
    <cellStyle name="Sortie 2 3 2 9 2" xfId="10256"/>
    <cellStyle name="Sortie 2 3 2 9 2 2" xfId="10257"/>
    <cellStyle name="Sortie 2 3 2 9 3" xfId="10258"/>
    <cellStyle name="Sortie 2 3 2 9 3 2" xfId="10259"/>
    <cellStyle name="Sortie 2 3 2 9 4" xfId="10260"/>
    <cellStyle name="Sortie 2 3 2 9 4 2" xfId="10261"/>
    <cellStyle name="Sortie 2 3 2 9 5" xfId="10262"/>
    <cellStyle name="Sortie 2 3 2 9 5 2" xfId="10263"/>
    <cellStyle name="Sortie 2 3 2 9 6" xfId="10264"/>
    <cellStyle name="Sortie 2 3 2 9 6 2" xfId="10265"/>
    <cellStyle name="Sortie 2 3 2 9 7" xfId="10266"/>
    <cellStyle name="Sortie 2 3 2 9 7 2" xfId="10267"/>
    <cellStyle name="Sortie 2 3 2 9 8" xfId="10268"/>
    <cellStyle name="Sortie 2 3 3" xfId="10269"/>
    <cellStyle name="Sortie 2 3 3 10" xfId="10270"/>
    <cellStyle name="Sortie 2 3 3 10 2" xfId="10271"/>
    <cellStyle name="Sortie 2 3 3 10 2 2" xfId="10272"/>
    <cellStyle name="Sortie 2 3 3 10 3" xfId="10273"/>
    <cellStyle name="Sortie 2 3 3 10 3 2" xfId="10274"/>
    <cellStyle name="Sortie 2 3 3 10 4" xfId="10275"/>
    <cellStyle name="Sortie 2 3 3 10 4 2" xfId="10276"/>
    <cellStyle name="Sortie 2 3 3 10 5" xfId="10277"/>
    <cellStyle name="Sortie 2 3 3 10 5 2" xfId="10278"/>
    <cellStyle name="Sortie 2 3 3 10 6" xfId="10279"/>
    <cellStyle name="Sortie 2 3 3 10 6 2" xfId="10280"/>
    <cellStyle name="Sortie 2 3 3 10 7" xfId="10281"/>
    <cellStyle name="Sortie 2 3 3 10 7 2" xfId="10282"/>
    <cellStyle name="Sortie 2 3 3 10 8" xfId="10283"/>
    <cellStyle name="Sortie 2 3 3 11" xfId="10284"/>
    <cellStyle name="Sortie 2 3 3 11 2" xfId="10285"/>
    <cellStyle name="Sortie 2 3 3 11 2 2" xfId="10286"/>
    <cellStyle name="Sortie 2 3 3 11 3" xfId="10287"/>
    <cellStyle name="Sortie 2 3 3 11 3 2" xfId="10288"/>
    <cellStyle name="Sortie 2 3 3 11 4" xfId="10289"/>
    <cellStyle name="Sortie 2 3 3 11 4 2" xfId="10290"/>
    <cellStyle name="Sortie 2 3 3 11 5" xfId="10291"/>
    <cellStyle name="Sortie 2 3 3 11 5 2" xfId="10292"/>
    <cellStyle name="Sortie 2 3 3 11 6" xfId="10293"/>
    <cellStyle name="Sortie 2 3 3 11 6 2" xfId="10294"/>
    <cellStyle name="Sortie 2 3 3 11 7" xfId="10295"/>
    <cellStyle name="Sortie 2 3 3 11 7 2" xfId="10296"/>
    <cellStyle name="Sortie 2 3 3 11 8" xfId="10297"/>
    <cellStyle name="Sortie 2 3 3 12" xfId="10298"/>
    <cellStyle name="Sortie 2 3 3 12 2" xfId="10299"/>
    <cellStyle name="Sortie 2 3 3 12 2 2" xfId="10300"/>
    <cellStyle name="Sortie 2 3 3 12 3" xfId="10301"/>
    <cellStyle name="Sortie 2 3 3 12 3 2" xfId="10302"/>
    <cellStyle name="Sortie 2 3 3 12 4" xfId="10303"/>
    <cellStyle name="Sortie 2 3 3 12 4 2" xfId="10304"/>
    <cellStyle name="Sortie 2 3 3 12 5" xfId="10305"/>
    <cellStyle name="Sortie 2 3 3 12 5 2" xfId="10306"/>
    <cellStyle name="Sortie 2 3 3 12 6" xfId="10307"/>
    <cellStyle name="Sortie 2 3 3 12 6 2" xfId="10308"/>
    <cellStyle name="Sortie 2 3 3 12 7" xfId="10309"/>
    <cellStyle name="Sortie 2 3 3 12 7 2" xfId="10310"/>
    <cellStyle name="Sortie 2 3 3 12 8" xfId="10311"/>
    <cellStyle name="Sortie 2 3 3 13" xfId="10312"/>
    <cellStyle name="Sortie 2 3 3 13 2" xfId="10313"/>
    <cellStyle name="Sortie 2 3 3 13 2 2" xfId="10314"/>
    <cellStyle name="Sortie 2 3 3 13 3" xfId="10315"/>
    <cellStyle name="Sortie 2 3 3 13 3 2" xfId="10316"/>
    <cellStyle name="Sortie 2 3 3 13 4" xfId="10317"/>
    <cellStyle name="Sortie 2 3 3 13 4 2" xfId="10318"/>
    <cellStyle name="Sortie 2 3 3 13 5" xfId="10319"/>
    <cellStyle name="Sortie 2 3 3 13 5 2" xfId="10320"/>
    <cellStyle name="Sortie 2 3 3 13 6" xfId="10321"/>
    <cellStyle name="Sortie 2 3 3 13 6 2" xfId="10322"/>
    <cellStyle name="Sortie 2 3 3 13 7" xfId="10323"/>
    <cellStyle name="Sortie 2 3 3 13 7 2" xfId="10324"/>
    <cellStyle name="Sortie 2 3 3 13 8" xfId="10325"/>
    <cellStyle name="Sortie 2 3 3 14" xfId="10326"/>
    <cellStyle name="Sortie 2 3 3 14 2" xfId="10327"/>
    <cellStyle name="Sortie 2 3 3 15" xfId="10328"/>
    <cellStyle name="Sortie 2 3 3 2" xfId="10329"/>
    <cellStyle name="Sortie 2 3 3 2 2" xfId="10330"/>
    <cellStyle name="Sortie 2 3 3 2 2 2" xfId="10331"/>
    <cellStyle name="Sortie 2 3 3 2 3" xfId="10332"/>
    <cellStyle name="Sortie 2 3 3 2 3 2" xfId="10333"/>
    <cellStyle name="Sortie 2 3 3 2 4" xfId="10334"/>
    <cellStyle name="Sortie 2 3 3 2 4 2" xfId="10335"/>
    <cellStyle name="Sortie 2 3 3 2 5" xfId="10336"/>
    <cellStyle name="Sortie 2 3 3 2 5 2" xfId="10337"/>
    <cellStyle name="Sortie 2 3 3 2 6" xfId="10338"/>
    <cellStyle name="Sortie 2 3 3 2 6 2" xfId="10339"/>
    <cellStyle name="Sortie 2 3 3 2 7" xfId="10340"/>
    <cellStyle name="Sortie 2 3 3 2 7 2" xfId="10341"/>
    <cellStyle name="Sortie 2 3 3 2 8" xfId="10342"/>
    <cellStyle name="Sortie 2 3 3 3" xfId="10343"/>
    <cellStyle name="Sortie 2 3 3 3 2" xfId="10344"/>
    <cellStyle name="Sortie 2 3 3 3 2 2" xfId="10345"/>
    <cellStyle name="Sortie 2 3 3 3 3" xfId="10346"/>
    <cellStyle name="Sortie 2 3 3 3 3 2" xfId="10347"/>
    <cellStyle name="Sortie 2 3 3 3 4" xfId="10348"/>
    <cellStyle name="Sortie 2 3 3 3 4 2" xfId="10349"/>
    <cellStyle name="Sortie 2 3 3 3 5" xfId="10350"/>
    <cellStyle name="Sortie 2 3 3 3 5 2" xfId="10351"/>
    <cellStyle name="Sortie 2 3 3 3 6" xfId="10352"/>
    <cellStyle name="Sortie 2 3 3 3 6 2" xfId="10353"/>
    <cellStyle name="Sortie 2 3 3 3 7" xfId="10354"/>
    <cellStyle name="Sortie 2 3 3 3 7 2" xfId="10355"/>
    <cellStyle name="Sortie 2 3 3 3 8" xfId="10356"/>
    <cellStyle name="Sortie 2 3 3 4" xfId="10357"/>
    <cellStyle name="Sortie 2 3 3 4 2" xfId="10358"/>
    <cellStyle name="Sortie 2 3 3 4 2 2" xfId="10359"/>
    <cellStyle name="Sortie 2 3 3 4 3" xfId="10360"/>
    <cellStyle name="Sortie 2 3 3 4 3 2" xfId="10361"/>
    <cellStyle name="Sortie 2 3 3 4 4" xfId="10362"/>
    <cellStyle name="Sortie 2 3 3 4 4 2" xfId="10363"/>
    <cellStyle name="Sortie 2 3 3 4 5" xfId="10364"/>
    <cellStyle name="Sortie 2 3 3 4 5 2" xfId="10365"/>
    <cellStyle name="Sortie 2 3 3 4 6" xfId="10366"/>
    <cellStyle name="Sortie 2 3 3 4 6 2" xfId="10367"/>
    <cellStyle name="Sortie 2 3 3 4 7" xfId="10368"/>
    <cellStyle name="Sortie 2 3 3 4 7 2" xfId="10369"/>
    <cellStyle name="Sortie 2 3 3 4 8" xfId="10370"/>
    <cellStyle name="Sortie 2 3 3 5" xfId="10371"/>
    <cellStyle name="Sortie 2 3 3 5 2" xfId="10372"/>
    <cellStyle name="Sortie 2 3 3 5 2 2" xfId="10373"/>
    <cellStyle name="Sortie 2 3 3 5 3" xfId="10374"/>
    <cellStyle name="Sortie 2 3 3 5 3 2" xfId="10375"/>
    <cellStyle name="Sortie 2 3 3 5 4" xfId="10376"/>
    <cellStyle name="Sortie 2 3 3 5 4 2" xfId="10377"/>
    <cellStyle name="Sortie 2 3 3 5 5" xfId="10378"/>
    <cellStyle name="Sortie 2 3 3 5 5 2" xfId="10379"/>
    <cellStyle name="Sortie 2 3 3 5 6" xfId="10380"/>
    <cellStyle name="Sortie 2 3 3 5 6 2" xfId="10381"/>
    <cellStyle name="Sortie 2 3 3 5 7" xfId="10382"/>
    <cellStyle name="Sortie 2 3 3 5 7 2" xfId="10383"/>
    <cellStyle name="Sortie 2 3 3 5 8" xfId="10384"/>
    <cellStyle name="Sortie 2 3 3 6" xfId="10385"/>
    <cellStyle name="Sortie 2 3 3 6 2" xfId="10386"/>
    <cellStyle name="Sortie 2 3 3 6 2 2" xfId="10387"/>
    <cellStyle name="Sortie 2 3 3 6 3" xfId="10388"/>
    <cellStyle name="Sortie 2 3 3 6 3 2" xfId="10389"/>
    <cellStyle name="Sortie 2 3 3 6 4" xfId="10390"/>
    <cellStyle name="Sortie 2 3 3 6 4 2" xfId="10391"/>
    <cellStyle name="Sortie 2 3 3 6 5" xfId="10392"/>
    <cellStyle name="Sortie 2 3 3 6 5 2" xfId="10393"/>
    <cellStyle name="Sortie 2 3 3 6 6" xfId="10394"/>
    <cellStyle name="Sortie 2 3 3 6 6 2" xfId="10395"/>
    <cellStyle name="Sortie 2 3 3 6 7" xfId="10396"/>
    <cellStyle name="Sortie 2 3 3 6 7 2" xfId="10397"/>
    <cellStyle name="Sortie 2 3 3 6 8" xfId="10398"/>
    <cellStyle name="Sortie 2 3 3 7" xfId="10399"/>
    <cellStyle name="Sortie 2 3 3 7 2" xfId="10400"/>
    <cellStyle name="Sortie 2 3 3 7 2 2" xfId="10401"/>
    <cellStyle name="Sortie 2 3 3 7 3" xfId="10402"/>
    <cellStyle name="Sortie 2 3 3 7 3 2" xfId="10403"/>
    <cellStyle name="Sortie 2 3 3 7 4" xfId="10404"/>
    <cellStyle name="Sortie 2 3 3 7 4 2" xfId="10405"/>
    <cellStyle name="Sortie 2 3 3 7 5" xfId="10406"/>
    <cellStyle name="Sortie 2 3 3 7 5 2" xfId="10407"/>
    <cellStyle name="Sortie 2 3 3 7 6" xfId="10408"/>
    <cellStyle name="Sortie 2 3 3 7 6 2" xfId="10409"/>
    <cellStyle name="Sortie 2 3 3 7 7" xfId="10410"/>
    <cellStyle name="Sortie 2 3 3 7 7 2" xfId="10411"/>
    <cellStyle name="Sortie 2 3 3 7 8" xfId="10412"/>
    <cellStyle name="Sortie 2 3 3 8" xfId="10413"/>
    <cellStyle name="Sortie 2 3 3 8 2" xfId="10414"/>
    <cellStyle name="Sortie 2 3 3 8 2 2" xfId="10415"/>
    <cellStyle name="Sortie 2 3 3 8 3" xfId="10416"/>
    <cellStyle name="Sortie 2 3 3 8 3 2" xfId="10417"/>
    <cellStyle name="Sortie 2 3 3 8 4" xfId="10418"/>
    <cellStyle name="Sortie 2 3 3 8 4 2" xfId="10419"/>
    <cellStyle name="Sortie 2 3 3 8 5" xfId="10420"/>
    <cellStyle name="Sortie 2 3 3 8 5 2" xfId="10421"/>
    <cellStyle name="Sortie 2 3 3 8 6" xfId="10422"/>
    <cellStyle name="Sortie 2 3 3 8 6 2" xfId="10423"/>
    <cellStyle name="Sortie 2 3 3 8 7" xfId="10424"/>
    <cellStyle name="Sortie 2 3 3 8 7 2" xfId="10425"/>
    <cellStyle name="Sortie 2 3 3 8 8" xfId="10426"/>
    <cellStyle name="Sortie 2 3 3 9" xfId="10427"/>
    <cellStyle name="Sortie 2 3 3 9 2" xfId="10428"/>
    <cellStyle name="Sortie 2 3 3 9 2 2" xfId="10429"/>
    <cellStyle name="Sortie 2 3 3 9 3" xfId="10430"/>
    <cellStyle name="Sortie 2 3 3 9 3 2" xfId="10431"/>
    <cellStyle name="Sortie 2 3 3 9 4" xfId="10432"/>
    <cellStyle name="Sortie 2 3 3 9 4 2" xfId="10433"/>
    <cellStyle name="Sortie 2 3 3 9 5" xfId="10434"/>
    <cellStyle name="Sortie 2 3 3 9 5 2" xfId="10435"/>
    <cellStyle name="Sortie 2 3 3 9 6" xfId="10436"/>
    <cellStyle name="Sortie 2 3 3 9 6 2" xfId="10437"/>
    <cellStyle name="Sortie 2 3 3 9 7" xfId="10438"/>
    <cellStyle name="Sortie 2 3 3 9 7 2" xfId="10439"/>
    <cellStyle name="Sortie 2 3 3 9 8" xfId="10440"/>
    <cellStyle name="Sortie 2 3 4" xfId="10441"/>
    <cellStyle name="Sortie 2 3 4 2" xfId="10442"/>
    <cellStyle name="Sortie 2 3 4 2 2" xfId="10443"/>
    <cellStyle name="Sortie 2 3 4 3" xfId="10444"/>
    <cellStyle name="Sortie 2 3 4 3 2" xfId="10445"/>
    <cellStyle name="Sortie 2 3 4 4" xfId="10446"/>
    <cellStyle name="Sortie 2 3 4 4 2" xfId="10447"/>
    <cellStyle name="Sortie 2 3 4 5" xfId="10448"/>
    <cellStyle name="Sortie 2 3 4 5 2" xfId="10449"/>
    <cellStyle name="Sortie 2 3 4 6" xfId="10450"/>
    <cellStyle name="Sortie 2 3 4 6 2" xfId="10451"/>
    <cellStyle name="Sortie 2 3 4 7" xfId="10452"/>
    <cellStyle name="Sortie 2 3 4 7 2" xfId="10453"/>
    <cellStyle name="Sortie 2 3 4 8" xfId="10454"/>
    <cellStyle name="Sortie 2 3 5" xfId="10455"/>
    <cellStyle name="Sortie 2 3 5 2" xfId="10456"/>
    <cellStyle name="Sortie 2 3 5 2 2" xfId="10457"/>
    <cellStyle name="Sortie 2 3 5 3" xfId="10458"/>
    <cellStyle name="Sortie 2 3 5 3 2" xfId="10459"/>
    <cellStyle name="Sortie 2 3 5 4" xfId="10460"/>
    <cellStyle name="Sortie 2 3 5 4 2" xfId="10461"/>
    <cellStyle name="Sortie 2 3 5 5" xfId="10462"/>
    <cellStyle name="Sortie 2 3 5 5 2" xfId="10463"/>
    <cellStyle name="Sortie 2 3 5 6" xfId="10464"/>
    <cellStyle name="Sortie 2 3 5 6 2" xfId="10465"/>
    <cellStyle name="Sortie 2 3 5 7" xfId="10466"/>
    <cellStyle name="Sortie 2 3 5 7 2" xfId="10467"/>
    <cellStyle name="Sortie 2 3 5 8" xfId="10468"/>
    <cellStyle name="Sortie 2 3 6" xfId="10469"/>
    <cellStyle name="Sortie 2 3 6 2" xfId="10470"/>
    <cellStyle name="Sortie 2 3 6 2 2" xfId="10471"/>
    <cellStyle name="Sortie 2 3 6 3" xfId="10472"/>
    <cellStyle name="Sortie 2 3 6 3 2" xfId="10473"/>
    <cellStyle name="Sortie 2 3 6 4" xfId="10474"/>
    <cellStyle name="Sortie 2 3 6 4 2" xfId="10475"/>
    <cellStyle name="Sortie 2 3 6 5" xfId="10476"/>
    <cellStyle name="Sortie 2 3 6 5 2" xfId="10477"/>
    <cellStyle name="Sortie 2 3 6 6" xfId="10478"/>
    <cellStyle name="Sortie 2 3 6 6 2" xfId="10479"/>
    <cellStyle name="Sortie 2 3 6 7" xfId="10480"/>
    <cellStyle name="Sortie 2 3 6 7 2" xfId="10481"/>
    <cellStyle name="Sortie 2 3 6 8" xfId="10482"/>
    <cellStyle name="Sortie 2 3 7" xfId="10483"/>
    <cellStyle name="Sortie 2 3 7 2" xfId="10484"/>
    <cellStyle name="Sortie 2 3 7 2 2" xfId="10485"/>
    <cellStyle name="Sortie 2 3 7 3" xfId="10486"/>
    <cellStyle name="Sortie 2 3 7 3 2" xfId="10487"/>
    <cellStyle name="Sortie 2 3 7 4" xfId="10488"/>
    <cellStyle name="Sortie 2 3 7 4 2" xfId="10489"/>
    <cellStyle name="Sortie 2 3 7 5" xfId="10490"/>
    <cellStyle name="Sortie 2 3 7 5 2" xfId="10491"/>
    <cellStyle name="Sortie 2 3 7 6" xfId="10492"/>
    <cellStyle name="Sortie 2 3 7 6 2" xfId="10493"/>
    <cellStyle name="Sortie 2 3 7 7" xfId="10494"/>
    <cellStyle name="Sortie 2 3 7 7 2" xfId="10495"/>
    <cellStyle name="Sortie 2 3 7 8" xfId="10496"/>
    <cellStyle name="Sortie 2 3 8" xfId="10497"/>
    <cellStyle name="Sortie 2 3 8 2" xfId="10498"/>
    <cellStyle name="Sortie 2 3 8 2 2" xfId="10499"/>
    <cellStyle name="Sortie 2 3 8 3" xfId="10500"/>
    <cellStyle name="Sortie 2 3 8 3 2" xfId="10501"/>
    <cellStyle name="Sortie 2 3 8 4" xfId="10502"/>
    <cellStyle name="Sortie 2 3 8 4 2" xfId="10503"/>
    <cellStyle name="Sortie 2 3 8 5" xfId="10504"/>
    <cellStyle name="Sortie 2 3 8 5 2" xfId="10505"/>
    <cellStyle name="Sortie 2 3 8 6" xfId="10506"/>
    <cellStyle name="Sortie 2 3 8 6 2" xfId="10507"/>
    <cellStyle name="Sortie 2 3 8 7" xfId="10508"/>
    <cellStyle name="Sortie 2 3 8 7 2" xfId="10509"/>
    <cellStyle name="Sortie 2 3 8 8" xfId="10510"/>
    <cellStyle name="Sortie 2 3 9" xfId="10511"/>
    <cellStyle name="Sortie 2 3 9 2" xfId="10512"/>
    <cellStyle name="Sortie 2 3 9 2 2" xfId="10513"/>
    <cellStyle name="Sortie 2 3 9 3" xfId="10514"/>
    <cellStyle name="Sortie 2 3 9 3 2" xfId="10515"/>
    <cellStyle name="Sortie 2 3 9 4" xfId="10516"/>
    <cellStyle name="Sortie 2 3 9 4 2" xfId="10517"/>
    <cellStyle name="Sortie 2 3 9 5" xfId="10518"/>
    <cellStyle name="Sortie 2 3 9 5 2" xfId="10519"/>
    <cellStyle name="Sortie 2 3 9 6" xfId="10520"/>
    <cellStyle name="Sortie 2 3 9 6 2" xfId="10521"/>
    <cellStyle name="Sortie 2 3 9 7" xfId="10522"/>
    <cellStyle name="Sortie 2 3 9 7 2" xfId="10523"/>
    <cellStyle name="Sortie 2 3 9 8" xfId="10524"/>
    <cellStyle name="Sortie 2 4" xfId="10525"/>
    <cellStyle name="Sortie 2 4 10" xfId="10526"/>
    <cellStyle name="Sortie 2 4 10 2" xfId="10527"/>
    <cellStyle name="Sortie 2 4 10 2 2" xfId="10528"/>
    <cellStyle name="Sortie 2 4 10 3" xfId="10529"/>
    <cellStyle name="Sortie 2 4 10 3 2" xfId="10530"/>
    <cellStyle name="Sortie 2 4 10 4" xfId="10531"/>
    <cellStyle name="Sortie 2 4 10 4 2" xfId="10532"/>
    <cellStyle name="Sortie 2 4 10 5" xfId="10533"/>
    <cellStyle name="Sortie 2 4 10 5 2" xfId="10534"/>
    <cellStyle name="Sortie 2 4 10 6" xfId="10535"/>
    <cellStyle name="Sortie 2 4 10 6 2" xfId="10536"/>
    <cellStyle name="Sortie 2 4 10 7" xfId="10537"/>
    <cellStyle name="Sortie 2 4 10 7 2" xfId="10538"/>
    <cellStyle name="Sortie 2 4 10 8" xfId="10539"/>
    <cellStyle name="Sortie 2 4 11" xfId="10540"/>
    <cellStyle name="Sortie 2 4 11 2" xfId="10541"/>
    <cellStyle name="Sortie 2 4 11 2 2" xfId="10542"/>
    <cellStyle name="Sortie 2 4 11 3" xfId="10543"/>
    <cellStyle name="Sortie 2 4 11 3 2" xfId="10544"/>
    <cellStyle name="Sortie 2 4 11 4" xfId="10545"/>
    <cellStyle name="Sortie 2 4 11 4 2" xfId="10546"/>
    <cellStyle name="Sortie 2 4 11 5" xfId="10547"/>
    <cellStyle name="Sortie 2 4 11 5 2" xfId="10548"/>
    <cellStyle name="Sortie 2 4 11 6" xfId="10549"/>
    <cellStyle name="Sortie 2 4 11 6 2" xfId="10550"/>
    <cellStyle name="Sortie 2 4 11 7" xfId="10551"/>
    <cellStyle name="Sortie 2 4 11 7 2" xfId="10552"/>
    <cellStyle name="Sortie 2 4 11 8" xfId="10553"/>
    <cellStyle name="Sortie 2 4 12" xfId="10554"/>
    <cellStyle name="Sortie 2 4 12 2" xfId="10555"/>
    <cellStyle name="Sortie 2 4 12 2 2" xfId="10556"/>
    <cellStyle name="Sortie 2 4 12 3" xfId="10557"/>
    <cellStyle name="Sortie 2 4 12 3 2" xfId="10558"/>
    <cellStyle name="Sortie 2 4 12 4" xfId="10559"/>
    <cellStyle name="Sortie 2 4 12 4 2" xfId="10560"/>
    <cellStyle name="Sortie 2 4 12 5" xfId="10561"/>
    <cellStyle name="Sortie 2 4 12 5 2" xfId="10562"/>
    <cellStyle name="Sortie 2 4 12 6" xfId="10563"/>
    <cellStyle name="Sortie 2 4 12 6 2" xfId="10564"/>
    <cellStyle name="Sortie 2 4 12 7" xfId="10565"/>
    <cellStyle name="Sortie 2 4 12 7 2" xfId="10566"/>
    <cellStyle name="Sortie 2 4 12 8" xfId="10567"/>
    <cellStyle name="Sortie 2 4 13" xfId="10568"/>
    <cellStyle name="Sortie 2 4 13 2" xfId="10569"/>
    <cellStyle name="Sortie 2 4 13 2 2" xfId="10570"/>
    <cellStyle name="Sortie 2 4 13 3" xfId="10571"/>
    <cellStyle name="Sortie 2 4 13 3 2" xfId="10572"/>
    <cellStyle name="Sortie 2 4 13 4" xfId="10573"/>
    <cellStyle name="Sortie 2 4 13 4 2" xfId="10574"/>
    <cellStyle name="Sortie 2 4 13 5" xfId="10575"/>
    <cellStyle name="Sortie 2 4 13 5 2" xfId="10576"/>
    <cellStyle name="Sortie 2 4 13 6" xfId="10577"/>
    <cellStyle name="Sortie 2 4 13 6 2" xfId="10578"/>
    <cellStyle name="Sortie 2 4 13 7" xfId="10579"/>
    <cellStyle name="Sortie 2 4 13 7 2" xfId="10580"/>
    <cellStyle name="Sortie 2 4 13 8" xfId="10581"/>
    <cellStyle name="Sortie 2 4 14" xfId="10582"/>
    <cellStyle name="Sortie 2 4 14 2" xfId="10583"/>
    <cellStyle name="Sortie 2 4 14 2 2" xfId="10584"/>
    <cellStyle name="Sortie 2 4 14 3" xfId="10585"/>
    <cellStyle name="Sortie 2 4 14 3 2" xfId="10586"/>
    <cellStyle name="Sortie 2 4 14 4" xfId="10587"/>
    <cellStyle name="Sortie 2 4 14 4 2" xfId="10588"/>
    <cellStyle name="Sortie 2 4 14 5" xfId="10589"/>
    <cellStyle name="Sortie 2 4 14 5 2" xfId="10590"/>
    <cellStyle name="Sortie 2 4 14 6" xfId="10591"/>
    <cellStyle name="Sortie 2 4 14 6 2" xfId="10592"/>
    <cellStyle name="Sortie 2 4 14 7" xfId="10593"/>
    <cellStyle name="Sortie 2 4 14 7 2" xfId="10594"/>
    <cellStyle name="Sortie 2 4 14 8" xfId="10595"/>
    <cellStyle name="Sortie 2 4 15" xfId="10596"/>
    <cellStyle name="Sortie 2 4 15 2" xfId="10597"/>
    <cellStyle name="Sortie 2 4 15 2 2" xfId="10598"/>
    <cellStyle name="Sortie 2 4 15 3" xfId="10599"/>
    <cellStyle name="Sortie 2 4 15 3 2" xfId="10600"/>
    <cellStyle name="Sortie 2 4 15 4" xfId="10601"/>
    <cellStyle name="Sortie 2 4 15 4 2" xfId="10602"/>
    <cellStyle name="Sortie 2 4 15 5" xfId="10603"/>
    <cellStyle name="Sortie 2 4 15 5 2" xfId="10604"/>
    <cellStyle name="Sortie 2 4 15 6" xfId="10605"/>
    <cellStyle name="Sortie 2 4 15 6 2" xfId="10606"/>
    <cellStyle name="Sortie 2 4 15 7" xfId="10607"/>
    <cellStyle name="Sortie 2 4 15 7 2" xfId="10608"/>
    <cellStyle name="Sortie 2 4 15 8" xfId="10609"/>
    <cellStyle name="Sortie 2 4 16" xfId="10610"/>
    <cellStyle name="Sortie 2 4 16 2" xfId="10611"/>
    <cellStyle name="Sortie 2 4 17" xfId="10612"/>
    <cellStyle name="Sortie 2 4 2" xfId="10613"/>
    <cellStyle name="Sortie 2 4 2 10" xfId="10614"/>
    <cellStyle name="Sortie 2 4 2 10 2" xfId="10615"/>
    <cellStyle name="Sortie 2 4 2 10 2 2" xfId="10616"/>
    <cellStyle name="Sortie 2 4 2 10 3" xfId="10617"/>
    <cellStyle name="Sortie 2 4 2 10 3 2" xfId="10618"/>
    <cellStyle name="Sortie 2 4 2 10 4" xfId="10619"/>
    <cellStyle name="Sortie 2 4 2 10 4 2" xfId="10620"/>
    <cellStyle name="Sortie 2 4 2 10 5" xfId="10621"/>
    <cellStyle name="Sortie 2 4 2 10 5 2" xfId="10622"/>
    <cellStyle name="Sortie 2 4 2 10 6" xfId="10623"/>
    <cellStyle name="Sortie 2 4 2 10 6 2" xfId="10624"/>
    <cellStyle name="Sortie 2 4 2 10 7" xfId="10625"/>
    <cellStyle name="Sortie 2 4 2 10 7 2" xfId="10626"/>
    <cellStyle name="Sortie 2 4 2 10 8" xfId="10627"/>
    <cellStyle name="Sortie 2 4 2 11" xfId="10628"/>
    <cellStyle name="Sortie 2 4 2 11 2" xfId="10629"/>
    <cellStyle name="Sortie 2 4 2 11 2 2" xfId="10630"/>
    <cellStyle name="Sortie 2 4 2 11 3" xfId="10631"/>
    <cellStyle name="Sortie 2 4 2 11 3 2" xfId="10632"/>
    <cellStyle name="Sortie 2 4 2 11 4" xfId="10633"/>
    <cellStyle name="Sortie 2 4 2 11 4 2" xfId="10634"/>
    <cellStyle name="Sortie 2 4 2 11 5" xfId="10635"/>
    <cellStyle name="Sortie 2 4 2 11 5 2" xfId="10636"/>
    <cellStyle name="Sortie 2 4 2 11 6" xfId="10637"/>
    <cellStyle name="Sortie 2 4 2 11 6 2" xfId="10638"/>
    <cellStyle name="Sortie 2 4 2 11 7" xfId="10639"/>
    <cellStyle name="Sortie 2 4 2 11 7 2" xfId="10640"/>
    <cellStyle name="Sortie 2 4 2 11 8" xfId="10641"/>
    <cellStyle name="Sortie 2 4 2 12" xfId="10642"/>
    <cellStyle name="Sortie 2 4 2 12 2" xfId="10643"/>
    <cellStyle name="Sortie 2 4 2 12 2 2" xfId="10644"/>
    <cellStyle name="Sortie 2 4 2 12 3" xfId="10645"/>
    <cellStyle name="Sortie 2 4 2 12 3 2" xfId="10646"/>
    <cellStyle name="Sortie 2 4 2 12 4" xfId="10647"/>
    <cellStyle name="Sortie 2 4 2 12 4 2" xfId="10648"/>
    <cellStyle name="Sortie 2 4 2 12 5" xfId="10649"/>
    <cellStyle name="Sortie 2 4 2 12 5 2" xfId="10650"/>
    <cellStyle name="Sortie 2 4 2 12 6" xfId="10651"/>
    <cellStyle name="Sortie 2 4 2 12 6 2" xfId="10652"/>
    <cellStyle name="Sortie 2 4 2 12 7" xfId="10653"/>
    <cellStyle name="Sortie 2 4 2 12 7 2" xfId="10654"/>
    <cellStyle name="Sortie 2 4 2 12 8" xfId="10655"/>
    <cellStyle name="Sortie 2 4 2 13" xfId="10656"/>
    <cellStyle name="Sortie 2 4 2 13 2" xfId="10657"/>
    <cellStyle name="Sortie 2 4 2 13 2 2" xfId="10658"/>
    <cellStyle name="Sortie 2 4 2 13 3" xfId="10659"/>
    <cellStyle name="Sortie 2 4 2 13 3 2" xfId="10660"/>
    <cellStyle name="Sortie 2 4 2 13 4" xfId="10661"/>
    <cellStyle name="Sortie 2 4 2 13 4 2" xfId="10662"/>
    <cellStyle name="Sortie 2 4 2 13 5" xfId="10663"/>
    <cellStyle name="Sortie 2 4 2 13 5 2" xfId="10664"/>
    <cellStyle name="Sortie 2 4 2 13 6" xfId="10665"/>
    <cellStyle name="Sortie 2 4 2 13 6 2" xfId="10666"/>
    <cellStyle name="Sortie 2 4 2 13 7" xfId="10667"/>
    <cellStyle name="Sortie 2 4 2 13 7 2" xfId="10668"/>
    <cellStyle name="Sortie 2 4 2 13 8" xfId="10669"/>
    <cellStyle name="Sortie 2 4 2 14" xfId="10670"/>
    <cellStyle name="Sortie 2 4 2 14 2" xfId="10671"/>
    <cellStyle name="Sortie 2 4 2 15" xfId="10672"/>
    <cellStyle name="Sortie 2 4 2 2" xfId="10673"/>
    <cellStyle name="Sortie 2 4 2 2 2" xfId="10674"/>
    <cellStyle name="Sortie 2 4 2 2 2 2" xfId="10675"/>
    <cellStyle name="Sortie 2 4 2 2 3" xfId="10676"/>
    <cellStyle name="Sortie 2 4 2 2 3 2" xfId="10677"/>
    <cellStyle name="Sortie 2 4 2 2 4" xfId="10678"/>
    <cellStyle name="Sortie 2 4 2 2 4 2" xfId="10679"/>
    <cellStyle name="Sortie 2 4 2 2 5" xfId="10680"/>
    <cellStyle name="Sortie 2 4 2 2 5 2" xfId="10681"/>
    <cellStyle name="Sortie 2 4 2 2 6" xfId="10682"/>
    <cellStyle name="Sortie 2 4 2 2 6 2" xfId="10683"/>
    <cellStyle name="Sortie 2 4 2 2 7" xfId="10684"/>
    <cellStyle name="Sortie 2 4 2 2 7 2" xfId="10685"/>
    <cellStyle name="Sortie 2 4 2 2 8" xfId="10686"/>
    <cellStyle name="Sortie 2 4 2 3" xfId="10687"/>
    <cellStyle name="Sortie 2 4 2 3 2" xfId="10688"/>
    <cellStyle name="Sortie 2 4 2 3 2 2" xfId="10689"/>
    <cellStyle name="Sortie 2 4 2 3 3" xfId="10690"/>
    <cellStyle name="Sortie 2 4 2 3 3 2" xfId="10691"/>
    <cellStyle name="Sortie 2 4 2 3 4" xfId="10692"/>
    <cellStyle name="Sortie 2 4 2 3 4 2" xfId="10693"/>
    <cellStyle name="Sortie 2 4 2 3 5" xfId="10694"/>
    <cellStyle name="Sortie 2 4 2 3 5 2" xfId="10695"/>
    <cellStyle name="Sortie 2 4 2 3 6" xfId="10696"/>
    <cellStyle name="Sortie 2 4 2 3 6 2" xfId="10697"/>
    <cellStyle name="Sortie 2 4 2 3 7" xfId="10698"/>
    <cellStyle name="Sortie 2 4 2 3 7 2" xfId="10699"/>
    <cellStyle name="Sortie 2 4 2 3 8" xfId="10700"/>
    <cellStyle name="Sortie 2 4 2 4" xfId="10701"/>
    <cellStyle name="Sortie 2 4 2 4 2" xfId="10702"/>
    <cellStyle name="Sortie 2 4 2 4 2 2" xfId="10703"/>
    <cellStyle name="Sortie 2 4 2 4 3" xfId="10704"/>
    <cellStyle name="Sortie 2 4 2 4 3 2" xfId="10705"/>
    <cellStyle name="Sortie 2 4 2 4 4" xfId="10706"/>
    <cellStyle name="Sortie 2 4 2 4 4 2" xfId="10707"/>
    <cellStyle name="Sortie 2 4 2 4 5" xfId="10708"/>
    <cellStyle name="Sortie 2 4 2 4 5 2" xfId="10709"/>
    <cellStyle name="Sortie 2 4 2 4 6" xfId="10710"/>
    <cellStyle name="Sortie 2 4 2 4 6 2" xfId="10711"/>
    <cellStyle name="Sortie 2 4 2 4 7" xfId="10712"/>
    <cellStyle name="Sortie 2 4 2 4 7 2" xfId="10713"/>
    <cellStyle name="Sortie 2 4 2 4 8" xfId="10714"/>
    <cellStyle name="Sortie 2 4 2 5" xfId="10715"/>
    <cellStyle name="Sortie 2 4 2 5 2" xfId="10716"/>
    <cellStyle name="Sortie 2 4 2 5 2 2" xfId="10717"/>
    <cellStyle name="Sortie 2 4 2 5 3" xfId="10718"/>
    <cellStyle name="Sortie 2 4 2 5 3 2" xfId="10719"/>
    <cellStyle name="Sortie 2 4 2 5 4" xfId="10720"/>
    <cellStyle name="Sortie 2 4 2 5 4 2" xfId="10721"/>
    <cellStyle name="Sortie 2 4 2 5 5" xfId="10722"/>
    <cellStyle name="Sortie 2 4 2 5 5 2" xfId="10723"/>
    <cellStyle name="Sortie 2 4 2 5 6" xfId="10724"/>
    <cellStyle name="Sortie 2 4 2 5 6 2" xfId="10725"/>
    <cellStyle name="Sortie 2 4 2 5 7" xfId="10726"/>
    <cellStyle name="Sortie 2 4 2 5 7 2" xfId="10727"/>
    <cellStyle name="Sortie 2 4 2 5 8" xfId="10728"/>
    <cellStyle name="Sortie 2 4 2 6" xfId="10729"/>
    <cellStyle name="Sortie 2 4 2 6 2" xfId="10730"/>
    <cellStyle name="Sortie 2 4 2 6 2 2" xfId="10731"/>
    <cellStyle name="Sortie 2 4 2 6 3" xfId="10732"/>
    <cellStyle name="Sortie 2 4 2 6 3 2" xfId="10733"/>
    <cellStyle name="Sortie 2 4 2 6 4" xfId="10734"/>
    <cellStyle name="Sortie 2 4 2 6 4 2" xfId="10735"/>
    <cellStyle name="Sortie 2 4 2 6 5" xfId="10736"/>
    <cellStyle name="Sortie 2 4 2 6 5 2" xfId="10737"/>
    <cellStyle name="Sortie 2 4 2 6 6" xfId="10738"/>
    <cellStyle name="Sortie 2 4 2 6 6 2" xfId="10739"/>
    <cellStyle name="Sortie 2 4 2 6 7" xfId="10740"/>
    <cellStyle name="Sortie 2 4 2 6 7 2" xfId="10741"/>
    <cellStyle name="Sortie 2 4 2 6 8" xfId="10742"/>
    <cellStyle name="Sortie 2 4 2 7" xfId="10743"/>
    <cellStyle name="Sortie 2 4 2 7 2" xfId="10744"/>
    <cellStyle name="Sortie 2 4 2 7 2 2" xfId="10745"/>
    <cellStyle name="Sortie 2 4 2 7 3" xfId="10746"/>
    <cellStyle name="Sortie 2 4 2 7 3 2" xfId="10747"/>
    <cellStyle name="Sortie 2 4 2 7 4" xfId="10748"/>
    <cellStyle name="Sortie 2 4 2 7 4 2" xfId="10749"/>
    <cellStyle name="Sortie 2 4 2 7 5" xfId="10750"/>
    <cellStyle name="Sortie 2 4 2 7 5 2" xfId="10751"/>
    <cellStyle name="Sortie 2 4 2 7 6" xfId="10752"/>
    <cellStyle name="Sortie 2 4 2 7 6 2" xfId="10753"/>
    <cellStyle name="Sortie 2 4 2 7 7" xfId="10754"/>
    <cellStyle name="Sortie 2 4 2 7 7 2" xfId="10755"/>
    <cellStyle name="Sortie 2 4 2 7 8" xfId="10756"/>
    <cellStyle name="Sortie 2 4 2 8" xfId="10757"/>
    <cellStyle name="Sortie 2 4 2 8 2" xfId="10758"/>
    <cellStyle name="Sortie 2 4 2 8 2 2" xfId="10759"/>
    <cellStyle name="Sortie 2 4 2 8 3" xfId="10760"/>
    <cellStyle name="Sortie 2 4 2 8 3 2" xfId="10761"/>
    <cellStyle name="Sortie 2 4 2 8 4" xfId="10762"/>
    <cellStyle name="Sortie 2 4 2 8 4 2" xfId="10763"/>
    <cellStyle name="Sortie 2 4 2 8 5" xfId="10764"/>
    <cellStyle name="Sortie 2 4 2 8 5 2" xfId="10765"/>
    <cellStyle name="Sortie 2 4 2 8 6" xfId="10766"/>
    <cellStyle name="Sortie 2 4 2 8 6 2" xfId="10767"/>
    <cellStyle name="Sortie 2 4 2 8 7" xfId="10768"/>
    <cellStyle name="Sortie 2 4 2 8 7 2" xfId="10769"/>
    <cellStyle name="Sortie 2 4 2 8 8" xfId="10770"/>
    <cellStyle name="Sortie 2 4 2 9" xfId="10771"/>
    <cellStyle name="Sortie 2 4 2 9 2" xfId="10772"/>
    <cellStyle name="Sortie 2 4 2 9 2 2" xfId="10773"/>
    <cellStyle name="Sortie 2 4 2 9 3" xfId="10774"/>
    <cellStyle name="Sortie 2 4 2 9 3 2" xfId="10775"/>
    <cellStyle name="Sortie 2 4 2 9 4" xfId="10776"/>
    <cellStyle name="Sortie 2 4 2 9 4 2" xfId="10777"/>
    <cellStyle name="Sortie 2 4 2 9 5" xfId="10778"/>
    <cellStyle name="Sortie 2 4 2 9 5 2" xfId="10779"/>
    <cellStyle name="Sortie 2 4 2 9 6" xfId="10780"/>
    <cellStyle name="Sortie 2 4 2 9 6 2" xfId="10781"/>
    <cellStyle name="Sortie 2 4 2 9 7" xfId="10782"/>
    <cellStyle name="Sortie 2 4 2 9 7 2" xfId="10783"/>
    <cellStyle name="Sortie 2 4 2 9 8" xfId="10784"/>
    <cellStyle name="Sortie 2 4 3" xfId="10785"/>
    <cellStyle name="Sortie 2 4 3 10" xfId="10786"/>
    <cellStyle name="Sortie 2 4 3 10 2" xfId="10787"/>
    <cellStyle name="Sortie 2 4 3 10 2 2" xfId="10788"/>
    <cellStyle name="Sortie 2 4 3 10 3" xfId="10789"/>
    <cellStyle name="Sortie 2 4 3 10 3 2" xfId="10790"/>
    <cellStyle name="Sortie 2 4 3 10 4" xfId="10791"/>
    <cellStyle name="Sortie 2 4 3 10 4 2" xfId="10792"/>
    <cellStyle name="Sortie 2 4 3 10 5" xfId="10793"/>
    <cellStyle name="Sortie 2 4 3 10 5 2" xfId="10794"/>
    <cellStyle name="Sortie 2 4 3 10 6" xfId="10795"/>
    <cellStyle name="Sortie 2 4 3 10 6 2" xfId="10796"/>
    <cellStyle name="Sortie 2 4 3 10 7" xfId="10797"/>
    <cellStyle name="Sortie 2 4 3 10 7 2" xfId="10798"/>
    <cellStyle name="Sortie 2 4 3 10 8" xfId="10799"/>
    <cellStyle name="Sortie 2 4 3 11" xfId="10800"/>
    <cellStyle name="Sortie 2 4 3 11 2" xfId="10801"/>
    <cellStyle name="Sortie 2 4 3 11 2 2" xfId="10802"/>
    <cellStyle name="Sortie 2 4 3 11 3" xfId="10803"/>
    <cellStyle name="Sortie 2 4 3 11 3 2" xfId="10804"/>
    <cellStyle name="Sortie 2 4 3 11 4" xfId="10805"/>
    <cellStyle name="Sortie 2 4 3 11 4 2" xfId="10806"/>
    <cellStyle name="Sortie 2 4 3 11 5" xfId="10807"/>
    <cellStyle name="Sortie 2 4 3 11 5 2" xfId="10808"/>
    <cellStyle name="Sortie 2 4 3 11 6" xfId="10809"/>
    <cellStyle name="Sortie 2 4 3 11 6 2" xfId="10810"/>
    <cellStyle name="Sortie 2 4 3 11 7" xfId="10811"/>
    <cellStyle name="Sortie 2 4 3 11 7 2" xfId="10812"/>
    <cellStyle name="Sortie 2 4 3 11 8" xfId="10813"/>
    <cellStyle name="Sortie 2 4 3 12" xfId="10814"/>
    <cellStyle name="Sortie 2 4 3 12 2" xfId="10815"/>
    <cellStyle name="Sortie 2 4 3 12 2 2" xfId="10816"/>
    <cellStyle name="Sortie 2 4 3 12 3" xfId="10817"/>
    <cellStyle name="Sortie 2 4 3 12 3 2" xfId="10818"/>
    <cellStyle name="Sortie 2 4 3 12 4" xfId="10819"/>
    <cellStyle name="Sortie 2 4 3 12 4 2" xfId="10820"/>
    <cellStyle name="Sortie 2 4 3 12 5" xfId="10821"/>
    <cellStyle name="Sortie 2 4 3 12 5 2" xfId="10822"/>
    <cellStyle name="Sortie 2 4 3 12 6" xfId="10823"/>
    <cellStyle name="Sortie 2 4 3 12 6 2" xfId="10824"/>
    <cellStyle name="Sortie 2 4 3 12 7" xfId="10825"/>
    <cellStyle name="Sortie 2 4 3 12 7 2" xfId="10826"/>
    <cellStyle name="Sortie 2 4 3 12 8" xfId="10827"/>
    <cellStyle name="Sortie 2 4 3 13" xfId="10828"/>
    <cellStyle name="Sortie 2 4 3 13 2" xfId="10829"/>
    <cellStyle name="Sortie 2 4 3 13 2 2" xfId="10830"/>
    <cellStyle name="Sortie 2 4 3 13 3" xfId="10831"/>
    <cellStyle name="Sortie 2 4 3 13 3 2" xfId="10832"/>
    <cellStyle name="Sortie 2 4 3 13 4" xfId="10833"/>
    <cellStyle name="Sortie 2 4 3 13 4 2" xfId="10834"/>
    <cellStyle name="Sortie 2 4 3 13 5" xfId="10835"/>
    <cellStyle name="Sortie 2 4 3 13 5 2" xfId="10836"/>
    <cellStyle name="Sortie 2 4 3 13 6" xfId="10837"/>
    <cellStyle name="Sortie 2 4 3 13 6 2" xfId="10838"/>
    <cellStyle name="Sortie 2 4 3 13 7" xfId="10839"/>
    <cellStyle name="Sortie 2 4 3 13 7 2" xfId="10840"/>
    <cellStyle name="Sortie 2 4 3 13 8" xfId="10841"/>
    <cellStyle name="Sortie 2 4 3 14" xfId="10842"/>
    <cellStyle name="Sortie 2 4 3 14 2" xfId="10843"/>
    <cellStyle name="Sortie 2 4 3 15" xfId="10844"/>
    <cellStyle name="Sortie 2 4 3 2" xfId="10845"/>
    <cellStyle name="Sortie 2 4 3 2 2" xfId="10846"/>
    <cellStyle name="Sortie 2 4 3 2 2 2" xfId="10847"/>
    <cellStyle name="Sortie 2 4 3 2 3" xfId="10848"/>
    <cellStyle name="Sortie 2 4 3 2 3 2" xfId="10849"/>
    <cellStyle name="Sortie 2 4 3 2 4" xfId="10850"/>
    <cellStyle name="Sortie 2 4 3 2 4 2" xfId="10851"/>
    <cellStyle name="Sortie 2 4 3 2 5" xfId="10852"/>
    <cellStyle name="Sortie 2 4 3 2 5 2" xfId="10853"/>
    <cellStyle name="Sortie 2 4 3 2 6" xfId="10854"/>
    <cellStyle name="Sortie 2 4 3 2 6 2" xfId="10855"/>
    <cellStyle name="Sortie 2 4 3 2 7" xfId="10856"/>
    <cellStyle name="Sortie 2 4 3 2 7 2" xfId="10857"/>
    <cellStyle name="Sortie 2 4 3 2 8" xfId="10858"/>
    <cellStyle name="Sortie 2 4 3 3" xfId="10859"/>
    <cellStyle name="Sortie 2 4 3 3 2" xfId="10860"/>
    <cellStyle name="Sortie 2 4 3 3 2 2" xfId="10861"/>
    <cellStyle name="Sortie 2 4 3 3 3" xfId="10862"/>
    <cellStyle name="Sortie 2 4 3 3 3 2" xfId="10863"/>
    <cellStyle name="Sortie 2 4 3 3 4" xfId="10864"/>
    <cellStyle name="Sortie 2 4 3 3 4 2" xfId="10865"/>
    <cellStyle name="Sortie 2 4 3 3 5" xfId="10866"/>
    <cellStyle name="Sortie 2 4 3 3 5 2" xfId="10867"/>
    <cellStyle name="Sortie 2 4 3 3 6" xfId="10868"/>
    <cellStyle name="Sortie 2 4 3 3 6 2" xfId="10869"/>
    <cellStyle name="Sortie 2 4 3 3 7" xfId="10870"/>
    <cellStyle name="Sortie 2 4 3 3 7 2" xfId="10871"/>
    <cellStyle name="Sortie 2 4 3 3 8" xfId="10872"/>
    <cellStyle name="Sortie 2 4 3 4" xfId="10873"/>
    <cellStyle name="Sortie 2 4 3 4 2" xfId="10874"/>
    <cellStyle name="Sortie 2 4 3 4 2 2" xfId="10875"/>
    <cellStyle name="Sortie 2 4 3 4 3" xfId="10876"/>
    <cellStyle name="Sortie 2 4 3 4 3 2" xfId="10877"/>
    <cellStyle name="Sortie 2 4 3 4 4" xfId="10878"/>
    <cellStyle name="Sortie 2 4 3 4 4 2" xfId="10879"/>
    <cellStyle name="Sortie 2 4 3 4 5" xfId="10880"/>
    <cellStyle name="Sortie 2 4 3 4 5 2" xfId="10881"/>
    <cellStyle name="Sortie 2 4 3 4 6" xfId="10882"/>
    <cellStyle name="Sortie 2 4 3 4 6 2" xfId="10883"/>
    <cellStyle name="Sortie 2 4 3 4 7" xfId="10884"/>
    <cellStyle name="Sortie 2 4 3 4 7 2" xfId="10885"/>
    <cellStyle name="Sortie 2 4 3 4 8" xfId="10886"/>
    <cellStyle name="Sortie 2 4 3 5" xfId="10887"/>
    <cellStyle name="Sortie 2 4 3 5 2" xfId="10888"/>
    <cellStyle name="Sortie 2 4 3 5 2 2" xfId="10889"/>
    <cellStyle name="Sortie 2 4 3 5 3" xfId="10890"/>
    <cellStyle name="Sortie 2 4 3 5 3 2" xfId="10891"/>
    <cellStyle name="Sortie 2 4 3 5 4" xfId="10892"/>
    <cellStyle name="Sortie 2 4 3 5 4 2" xfId="10893"/>
    <cellStyle name="Sortie 2 4 3 5 5" xfId="10894"/>
    <cellStyle name="Sortie 2 4 3 5 5 2" xfId="10895"/>
    <cellStyle name="Sortie 2 4 3 5 6" xfId="10896"/>
    <cellStyle name="Sortie 2 4 3 5 6 2" xfId="10897"/>
    <cellStyle name="Sortie 2 4 3 5 7" xfId="10898"/>
    <cellStyle name="Sortie 2 4 3 5 7 2" xfId="10899"/>
    <cellStyle name="Sortie 2 4 3 5 8" xfId="10900"/>
    <cellStyle name="Sortie 2 4 3 6" xfId="10901"/>
    <cellStyle name="Sortie 2 4 3 6 2" xfId="10902"/>
    <cellStyle name="Sortie 2 4 3 6 2 2" xfId="10903"/>
    <cellStyle name="Sortie 2 4 3 6 3" xfId="10904"/>
    <cellStyle name="Sortie 2 4 3 6 3 2" xfId="10905"/>
    <cellStyle name="Sortie 2 4 3 6 4" xfId="10906"/>
    <cellStyle name="Sortie 2 4 3 6 4 2" xfId="10907"/>
    <cellStyle name="Sortie 2 4 3 6 5" xfId="10908"/>
    <cellStyle name="Sortie 2 4 3 6 5 2" xfId="10909"/>
    <cellStyle name="Sortie 2 4 3 6 6" xfId="10910"/>
    <cellStyle name="Sortie 2 4 3 6 6 2" xfId="10911"/>
    <cellStyle name="Sortie 2 4 3 6 7" xfId="10912"/>
    <cellStyle name="Sortie 2 4 3 6 7 2" xfId="10913"/>
    <cellStyle name="Sortie 2 4 3 6 8" xfId="10914"/>
    <cellStyle name="Sortie 2 4 3 7" xfId="10915"/>
    <cellStyle name="Sortie 2 4 3 7 2" xfId="10916"/>
    <cellStyle name="Sortie 2 4 3 7 2 2" xfId="10917"/>
    <cellStyle name="Sortie 2 4 3 7 3" xfId="10918"/>
    <cellStyle name="Sortie 2 4 3 7 3 2" xfId="10919"/>
    <cellStyle name="Sortie 2 4 3 7 4" xfId="10920"/>
    <cellStyle name="Sortie 2 4 3 7 4 2" xfId="10921"/>
    <cellStyle name="Sortie 2 4 3 7 5" xfId="10922"/>
    <cellStyle name="Sortie 2 4 3 7 5 2" xfId="10923"/>
    <cellStyle name="Sortie 2 4 3 7 6" xfId="10924"/>
    <cellStyle name="Sortie 2 4 3 7 6 2" xfId="10925"/>
    <cellStyle name="Sortie 2 4 3 7 7" xfId="10926"/>
    <cellStyle name="Sortie 2 4 3 7 7 2" xfId="10927"/>
    <cellStyle name="Sortie 2 4 3 7 8" xfId="10928"/>
    <cellStyle name="Sortie 2 4 3 8" xfId="10929"/>
    <cellStyle name="Sortie 2 4 3 8 2" xfId="10930"/>
    <cellStyle name="Sortie 2 4 3 8 2 2" xfId="10931"/>
    <cellStyle name="Sortie 2 4 3 8 3" xfId="10932"/>
    <cellStyle name="Sortie 2 4 3 8 3 2" xfId="10933"/>
    <cellStyle name="Sortie 2 4 3 8 4" xfId="10934"/>
    <cellStyle name="Sortie 2 4 3 8 4 2" xfId="10935"/>
    <cellStyle name="Sortie 2 4 3 8 5" xfId="10936"/>
    <cellStyle name="Sortie 2 4 3 8 5 2" xfId="10937"/>
    <cellStyle name="Sortie 2 4 3 8 6" xfId="10938"/>
    <cellStyle name="Sortie 2 4 3 8 6 2" xfId="10939"/>
    <cellStyle name="Sortie 2 4 3 8 7" xfId="10940"/>
    <cellStyle name="Sortie 2 4 3 8 7 2" xfId="10941"/>
    <cellStyle name="Sortie 2 4 3 8 8" xfId="10942"/>
    <cellStyle name="Sortie 2 4 3 9" xfId="10943"/>
    <cellStyle name="Sortie 2 4 3 9 2" xfId="10944"/>
    <cellStyle name="Sortie 2 4 3 9 2 2" xfId="10945"/>
    <cellStyle name="Sortie 2 4 3 9 3" xfId="10946"/>
    <cellStyle name="Sortie 2 4 3 9 3 2" xfId="10947"/>
    <cellStyle name="Sortie 2 4 3 9 4" xfId="10948"/>
    <cellStyle name="Sortie 2 4 3 9 4 2" xfId="10949"/>
    <cellStyle name="Sortie 2 4 3 9 5" xfId="10950"/>
    <cellStyle name="Sortie 2 4 3 9 5 2" xfId="10951"/>
    <cellStyle name="Sortie 2 4 3 9 6" xfId="10952"/>
    <cellStyle name="Sortie 2 4 3 9 6 2" xfId="10953"/>
    <cellStyle name="Sortie 2 4 3 9 7" xfId="10954"/>
    <cellStyle name="Sortie 2 4 3 9 7 2" xfId="10955"/>
    <cellStyle name="Sortie 2 4 3 9 8" xfId="10956"/>
    <cellStyle name="Sortie 2 4 4" xfId="10957"/>
    <cellStyle name="Sortie 2 4 4 2" xfId="10958"/>
    <cellStyle name="Sortie 2 4 4 2 2" xfId="10959"/>
    <cellStyle name="Sortie 2 4 4 3" xfId="10960"/>
    <cellStyle name="Sortie 2 4 4 3 2" xfId="10961"/>
    <cellStyle name="Sortie 2 4 4 4" xfId="10962"/>
    <cellStyle name="Sortie 2 4 4 4 2" xfId="10963"/>
    <cellStyle name="Sortie 2 4 4 5" xfId="10964"/>
    <cellStyle name="Sortie 2 4 4 5 2" xfId="10965"/>
    <cellStyle name="Sortie 2 4 4 6" xfId="10966"/>
    <cellStyle name="Sortie 2 4 4 6 2" xfId="10967"/>
    <cellStyle name="Sortie 2 4 4 7" xfId="10968"/>
    <cellStyle name="Sortie 2 4 4 7 2" xfId="10969"/>
    <cellStyle name="Sortie 2 4 4 8" xfId="10970"/>
    <cellStyle name="Sortie 2 4 5" xfId="10971"/>
    <cellStyle name="Sortie 2 4 5 2" xfId="10972"/>
    <cellStyle name="Sortie 2 4 5 2 2" xfId="10973"/>
    <cellStyle name="Sortie 2 4 5 3" xfId="10974"/>
    <cellStyle name="Sortie 2 4 5 3 2" xfId="10975"/>
    <cellStyle name="Sortie 2 4 5 4" xfId="10976"/>
    <cellStyle name="Sortie 2 4 5 4 2" xfId="10977"/>
    <cellStyle name="Sortie 2 4 5 5" xfId="10978"/>
    <cellStyle name="Sortie 2 4 5 5 2" xfId="10979"/>
    <cellStyle name="Sortie 2 4 5 6" xfId="10980"/>
    <cellStyle name="Sortie 2 4 5 6 2" xfId="10981"/>
    <cellStyle name="Sortie 2 4 5 7" xfId="10982"/>
    <cellStyle name="Sortie 2 4 5 7 2" xfId="10983"/>
    <cellStyle name="Sortie 2 4 5 8" xfId="10984"/>
    <cellStyle name="Sortie 2 4 6" xfId="10985"/>
    <cellStyle name="Sortie 2 4 6 2" xfId="10986"/>
    <cellStyle name="Sortie 2 4 6 2 2" xfId="10987"/>
    <cellStyle name="Sortie 2 4 6 3" xfId="10988"/>
    <cellStyle name="Sortie 2 4 6 3 2" xfId="10989"/>
    <cellStyle name="Sortie 2 4 6 4" xfId="10990"/>
    <cellStyle name="Sortie 2 4 6 4 2" xfId="10991"/>
    <cellStyle name="Sortie 2 4 6 5" xfId="10992"/>
    <cellStyle name="Sortie 2 4 6 5 2" xfId="10993"/>
    <cellStyle name="Sortie 2 4 6 6" xfId="10994"/>
    <cellStyle name="Sortie 2 4 6 6 2" xfId="10995"/>
    <cellStyle name="Sortie 2 4 6 7" xfId="10996"/>
    <cellStyle name="Sortie 2 4 6 7 2" xfId="10997"/>
    <cellStyle name="Sortie 2 4 6 8" xfId="10998"/>
    <cellStyle name="Sortie 2 4 7" xfId="10999"/>
    <cellStyle name="Sortie 2 4 7 2" xfId="11000"/>
    <cellStyle name="Sortie 2 4 7 2 2" xfId="11001"/>
    <cellStyle name="Sortie 2 4 7 3" xfId="11002"/>
    <cellStyle name="Sortie 2 4 7 3 2" xfId="11003"/>
    <cellStyle name="Sortie 2 4 7 4" xfId="11004"/>
    <cellStyle name="Sortie 2 4 7 4 2" xfId="11005"/>
    <cellStyle name="Sortie 2 4 7 5" xfId="11006"/>
    <cellStyle name="Sortie 2 4 7 5 2" xfId="11007"/>
    <cellStyle name="Sortie 2 4 7 6" xfId="11008"/>
    <cellStyle name="Sortie 2 4 7 6 2" xfId="11009"/>
    <cellStyle name="Sortie 2 4 7 7" xfId="11010"/>
    <cellStyle name="Sortie 2 4 7 7 2" xfId="11011"/>
    <cellStyle name="Sortie 2 4 7 8" xfId="11012"/>
    <cellStyle name="Sortie 2 4 8" xfId="11013"/>
    <cellStyle name="Sortie 2 4 8 2" xfId="11014"/>
    <cellStyle name="Sortie 2 4 8 2 2" xfId="11015"/>
    <cellStyle name="Sortie 2 4 8 3" xfId="11016"/>
    <cellStyle name="Sortie 2 4 8 3 2" xfId="11017"/>
    <cellStyle name="Sortie 2 4 8 4" xfId="11018"/>
    <cellStyle name="Sortie 2 4 8 4 2" xfId="11019"/>
    <cellStyle name="Sortie 2 4 8 5" xfId="11020"/>
    <cellStyle name="Sortie 2 4 8 5 2" xfId="11021"/>
    <cellStyle name="Sortie 2 4 8 6" xfId="11022"/>
    <cellStyle name="Sortie 2 4 8 6 2" xfId="11023"/>
    <cellStyle name="Sortie 2 4 8 7" xfId="11024"/>
    <cellStyle name="Sortie 2 4 8 7 2" xfId="11025"/>
    <cellStyle name="Sortie 2 4 8 8" xfId="11026"/>
    <cellStyle name="Sortie 2 4 9" xfId="11027"/>
    <cellStyle name="Sortie 2 4 9 2" xfId="11028"/>
    <cellStyle name="Sortie 2 4 9 2 2" xfId="11029"/>
    <cellStyle name="Sortie 2 4 9 3" xfId="11030"/>
    <cellStyle name="Sortie 2 4 9 3 2" xfId="11031"/>
    <cellStyle name="Sortie 2 4 9 4" xfId="11032"/>
    <cellStyle name="Sortie 2 4 9 4 2" xfId="11033"/>
    <cellStyle name="Sortie 2 4 9 5" xfId="11034"/>
    <cellStyle name="Sortie 2 4 9 5 2" xfId="11035"/>
    <cellStyle name="Sortie 2 4 9 6" xfId="11036"/>
    <cellStyle name="Sortie 2 4 9 6 2" xfId="11037"/>
    <cellStyle name="Sortie 2 4 9 7" xfId="11038"/>
    <cellStyle name="Sortie 2 4 9 7 2" xfId="11039"/>
    <cellStyle name="Sortie 2 4 9 8" xfId="11040"/>
    <cellStyle name="Sortie 2 5" xfId="11041"/>
    <cellStyle name="Sortie 2 5 10" xfId="11042"/>
    <cellStyle name="Sortie 2 5 10 2" xfId="11043"/>
    <cellStyle name="Sortie 2 5 10 2 2" xfId="11044"/>
    <cellStyle name="Sortie 2 5 10 3" xfId="11045"/>
    <cellStyle name="Sortie 2 5 10 3 2" xfId="11046"/>
    <cellStyle name="Sortie 2 5 10 4" xfId="11047"/>
    <cellStyle name="Sortie 2 5 10 4 2" xfId="11048"/>
    <cellStyle name="Sortie 2 5 10 5" xfId="11049"/>
    <cellStyle name="Sortie 2 5 10 5 2" xfId="11050"/>
    <cellStyle name="Sortie 2 5 10 6" xfId="11051"/>
    <cellStyle name="Sortie 2 5 10 6 2" xfId="11052"/>
    <cellStyle name="Sortie 2 5 10 7" xfId="11053"/>
    <cellStyle name="Sortie 2 5 10 7 2" xfId="11054"/>
    <cellStyle name="Sortie 2 5 10 8" xfId="11055"/>
    <cellStyle name="Sortie 2 5 11" xfId="11056"/>
    <cellStyle name="Sortie 2 5 11 2" xfId="11057"/>
    <cellStyle name="Sortie 2 5 11 2 2" xfId="11058"/>
    <cellStyle name="Sortie 2 5 11 3" xfId="11059"/>
    <cellStyle name="Sortie 2 5 11 3 2" xfId="11060"/>
    <cellStyle name="Sortie 2 5 11 4" xfId="11061"/>
    <cellStyle name="Sortie 2 5 11 4 2" xfId="11062"/>
    <cellStyle name="Sortie 2 5 11 5" xfId="11063"/>
    <cellStyle name="Sortie 2 5 11 5 2" xfId="11064"/>
    <cellStyle name="Sortie 2 5 11 6" xfId="11065"/>
    <cellStyle name="Sortie 2 5 11 6 2" xfId="11066"/>
    <cellStyle name="Sortie 2 5 11 7" xfId="11067"/>
    <cellStyle name="Sortie 2 5 11 7 2" xfId="11068"/>
    <cellStyle name="Sortie 2 5 11 8" xfId="11069"/>
    <cellStyle name="Sortie 2 5 12" xfId="11070"/>
    <cellStyle name="Sortie 2 5 12 2" xfId="11071"/>
    <cellStyle name="Sortie 2 5 12 2 2" xfId="11072"/>
    <cellStyle name="Sortie 2 5 12 3" xfId="11073"/>
    <cellStyle name="Sortie 2 5 12 3 2" xfId="11074"/>
    <cellStyle name="Sortie 2 5 12 4" xfId="11075"/>
    <cellStyle name="Sortie 2 5 12 4 2" xfId="11076"/>
    <cellStyle name="Sortie 2 5 12 5" xfId="11077"/>
    <cellStyle name="Sortie 2 5 12 5 2" xfId="11078"/>
    <cellStyle name="Sortie 2 5 12 6" xfId="11079"/>
    <cellStyle name="Sortie 2 5 12 6 2" xfId="11080"/>
    <cellStyle name="Sortie 2 5 12 7" xfId="11081"/>
    <cellStyle name="Sortie 2 5 12 7 2" xfId="11082"/>
    <cellStyle name="Sortie 2 5 12 8" xfId="11083"/>
    <cellStyle name="Sortie 2 5 13" xfId="11084"/>
    <cellStyle name="Sortie 2 5 13 2" xfId="11085"/>
    <cellStyle name="Sortie 2 5 13 2 2" xfId="11086"/>
    <cellStyle name="Sortie 2 5 13 3" xfId="11087"/>
    <cellStyle name="Sortie 2 5 13 3 2" xfId="11088"/>
    <cellStyle name="Sortie 2 5 13 4" xfId="11089"/>
    <cellStyle name="Sortie 2 5 13 4 2" xfId="11090"/>
    <cellStyle name="Sortie 2 5 13 5" xfId="11091"/>
    <cellStyle name="Sortie 2 5 13 5 2" xfId="11092"/>
    <cellStyle name="Sortie 2 5 13 6" xfId="11093"/>
    <cellStyle name="Sortie 2 5 13 6 2" xfId="11094"/>
    <cellStyle name="Sortie 2 5 13 7" xfId="11095"/>
    <cellStyle name="Sortie 2 5 13 7 2" xfId="11096"/>
    <cellStyle name="Sortie 2 5 13 8" xfId="11097"/>
    <cellStyle name="Sortie 2 5 14" xfId="11098"/>
    <cellStyle name="Sortie 2 5 14 2" xfId="11099"/>
    <cellStyle name="Sortie 2 5 15" xfId="11100"/>
    <cellStyle name="Sortie 2 5 2" xfId="11101"/>
    <cellStyle name="Sortie 2 5 2 2" xfId="11102"/>
    <cellStyle name="Sortie 2 5 2 2 2" xfId="11103"/>
    <cellStyle name="Sortie 2 5 2 3" xfId="11104"/>
    <cellStyle name="Sortie 2 5 2 3 2" xfId="11105"/>
    <cellStyle name="Sortie 2 5 2 4" xfId="11106"/>
    <cellStyle name="Sortie 2 5 2 4 2" xfId="11107"/>
    <cellStyle name="Sortie 2 5 2 5" xfId="11108"/>
    <cellStyle name="Sortie 2 5 2 5 2" xfId="11109"/>
    <cellStyle name="Sortie 2 5 2 6" xfId="11110"/>
    <cellStyle name="Sortie 2 5 2 6 2" xfId="11111"/>
    <cellStyle name="Sortie 2 5 2 7" xfId="11112"/>
    <cellStyle name="Sortie 2 5 2 7 2" xfId="11113"/>
    <cellStyle name="Sortie 2 5 2 8" xfId="11114"/>
    <cellStyle name="Sortie 2 5 3" xfId="11115"/>
    <cellStyle name="Sortie 2 5 3 2" xfId="11116"/>
    <cellStyle name="Sortie 2 5 3 2 2" xfId="11117"/>
    <cellStyle name="Sortie 2 5 3 3" xfId="11118"/>
    <cellStyle name="Sortie 2 5 3 3 2" xfId="11119"/>
    <cellStyle name="Sortie 2 5 3 4" xfId="11120"/>
    <cellStyle name="Sortie 2 5 3 4 2" xfId="11121"/>
    <cellStyle name="Sortie 2 5 3 5" xfId="11122"/>
    <cellStyle name="Sortie 2 5 3 5 2" xfId="11123"/>
    <cellStyle name="Sortie 2 5 3 6" xfId="11124"/>
    <cellStyle name="Sortie 2 5 3 6 2" xfId="11125"/>
    <cellStyle name="Sortie 2 5 3 7" xfId="11126"/>
    <cellStyle name="Sortie 2 5 3 7 2" xfId="11127"/>
    <cellStyle name="Sortie 2 5 3 8" xfId="11128"/>
    <cellStyle name="Sortie 2 5 4" xfId="11129"/>
    <cellStyle name="Sortie 2 5 4 2" xfId="11130"/>
    <cellStyle name="Sortie 2 5 4 2 2" xfId="11131"/>
    <cellStyle name="Sortie 2 5 4 3" xfId="11132"/>
    <cellStyle name="Sortie 2 5 4 3 2" xfId="11133"/>
    <cellStyle name="Sortie 2 5 4 4" xfId="11134"/>
    <cellStyle name="Sortie 2 5 4 4 2" xfId="11135"/>
    <cellStyle name="Sortie 2 5 4 5" xfId="11136"/>
    <cellStyle name="Sortie 2 5 4 5 2" xfId="11137"/>
    <cellStyle name="Sortie 2 5 4 6" xfId="11138"/>
    <cellStyle name="Sortie 2 5 4 6 2" xfId="11139"/>
    <cellStyle name="Sortie 2 5 4 7" xfId="11140"/>
    <cellStyle name="Sortie 2 5 4 7 2" xfId="11141"/>
    <cellStyle name="Sortie 2 5 4 8" xfId="11142"/>
    <cellStyle name="Sortie 2 5 5" xfId="11143"/>
    <cellStyle name="Sortie 2 5 5 2" xfId="11144"/>
    <cellStyle name="Sortie 2 5 5 2 2" xfId="11145"/>
    <cellStyle name="Sortie 2 5 5 3" xfId="11146"/>
    <cellStyle name="Sortie 2 5 5 3 2" xfId="11147"/>
    <cellStyle name="Sortie 2 5 5 4" xfId="11148"/>
    <cellStyle name="Sortie 2 5 5 4 2" xfId="11149"/>
    <cellStyle name="Sortie 2 5 5 5" xfId="11150"/>
    <cellStyle name="Sortie 2 5 5 5 2" xfId="11151"/>
    <cellStyle name="Sortie 2 5 5 6" xfId="11152"/>
    <cellStyle name="Sortie 2 5 5 6 2" xfId="11153"/>
    <cellStyle name="Sortie 2 5 5 7" xfId="11154"/>
    <cellStyle name="Sortie 2 5 5 7 2" xfId="11155"/>
    <cellStyle name="Sortie 2 5 5 8" xfId="11156"/>
    <cellStyle name="Sortie 2 5 6" xfId="11157"/>
    <cellStyle name="Sortie 2 5 6 2" xfId="11158"/>
    <cellStyle name="Sortie 2 5 6 2 2" xfId="11159"/>
    <cellStyle name="Sortie 2 5 6 3" xfId="11160"/>
    <cellStyle name="Sortie 2 5 6 3 2" xfId="11161"/>
    <cellStyle name="Sortie 2 5 6 4" xfId="11162"/>
    <cellStyle name="Sortie 2 5 6 4 2" xfId="11163"/>
    <cellStyle name="Sortie 2 5 6 5" xfId="11164"/>
    <cellStyle name="Sortie 2 5 6 5 2" xfId="11165"/>
    <cellStyle name="Sortie 2 5 6 6" xfId="11166"/>
    <cellStyle name="Sortie 2 5 6 6 2" xfId="11167"/>
    <cellStyle name="Sortie 2 5 6 7" xfId="11168"/>
    <cellStyle name="Sortie 2 5 6 7 2" xfId="11169"/>
    <cellStyle name="Sortie 2 5 6 8" xfId="11170"/>
    <cellStyle name="Sortie 2 5 7" xfId="11171"/>
    <cellStyle name="Sortie 2 5 7 2" xfId="11172"/>
    <cellStyle name="Sortie 2 5 7 2 2" xfId="11173"/>
    <cellStyle name="Sortie 2 5 7 3" xfId="11174"/>
    <cellStyle name="Sortie 2 5 7 3 2" xfId="11175"/>
    <cellStyle name="Sortie 2 5 7 4" xfId="11176"/>
    <cellStyle name="Sortie 2 5 7 4 2" xfId="11177"/>
    <cellStyle name="Sortie 2 5 7 5" xfId="11178"/>
    <cellStyle name="Sortie 2 5 7 5 2" xfId="11179"/>
    <cellStyle name="Sortie 2 5 7 6" xfId="11180"/>
    <cellStyle name="Sortie 2 5 7 6 2" xfId="11181"/>
    <cellStyle name="Sortie 2 5 7 7" xfId="11182"/>
    <cellStyle name="Sortie 2 5 7 7 2" xfId="11183"/>
    <cellStyle name="Sortie 2 5 7 8" xfId="11184"/>
    <cellStyle name="Sortie 2 5 8" xfId="11185"/>
    <cellStyle name="Sortie 2 5 8 2" xfId="11186"/>
    <cellStyle name="Sortie 2 5 8 2 2" xfId="11187"/>
    <cellStyle name="Sortie 2 5 8 3" xfId="11188"/>
    <cellStyle name="Sortie 2 5 8 3 2" xfId="11189"/>
    <cellStyle name="Sortie 2 5 8 4" xfId="11190"/>
    <cellStyle name="Sortie 2 5 8 4 2" xfId="11191"/>
    <cellStyle name="Sortie 2 5 8 5" xfId="11192"/>
    <cellStyle name="Sortie 2 5 8 5 2" xfId="11193"/>
    <cellStyle name="Sortie 2 5 8 6" xfId="11194"/>
    <cellStyle name="Sortie 2 5 8 6 2" xfId="11195"/>
    <cellStyle name="Sortie 2 5 8 7" xfId="11196"/>
    <cellStyle name="Sortie 2 5 8 7 2" xfId="11197"/>
    <cellStyle name="Sortie 2 5 8 8" xfId="11198"/>
    <cellStyle name="Sortie 2 5 9" xfId="11199"/>
    <cellStyle name="Sortie 2 5 9 2" xfId="11200"/>
    <cellStyle name="Sortie 2 5 9 2 2" xfId="11201"/>
    <cellStyle name="Sortie 2 5 9 3" xfId="11202"/>
    <cellStyle name="Sortie 2 5 9 3 2" xfId="11203"/>
    <cellStyle name="Sortie 2 5 9 4" xfId="11204"/>
    <cellStyle name="Sortie 2 5 9 4 2" xfId="11205"/>
    <cellStyle name="Sortie 2 5 9 5" xfId="11206"/>
    <cellStyle name="Sortie 2 5 9 5 2" xfId="11207"/>
    <cellStyle name="Sortie 2 5 9 6" xfId="11208"/>
    <cellStyle name="Sortie 2 5 9 6 2" xfId="11209"/>
    <cellStyle name="Sortie 2 5 9 7" xfId="11210"/>
    <cellStyle name="Sortie 2 5 9 7 2" xfId="11211"/>
    <cellStyle name="Sortie 2 5 9 8" xfId="11212"/>
    <cellStyle name="Sortie 2 6" xfId="11213"/>
    <cellStyle name="Sortie 2 6 10" xfId="11214"/>
    <cellStyle name="Sortie 2 6 10 2" xfId="11215"/>
    <cellStyle name="Sortie 2 6 10 2 2" xfId="11216"/>
    <cellStyle name="Sortie 2 6 10 3" xfId="11217"/>
    <cellStyle name="Sortie 2 6 10 3 2" xfId="11218"/>
    <cellStyle name="Sortie 2 6 10 4" xfId="11219"/>
    <cellStyle name="Sortie 2 6 10 4 2" xfId="11220"/>
    <cellStyle name="Sortie 2 6 10 5" xfId="11221"/>
    <cellStyle name="Sortie 2 6 10 5 2" xfId="11222"/>
    <cellStyle name="Sortie 2 6 10 6" xfId="11223"/>
    <cellStyle name="Sortie 2 6 10 6 2" xfId="11224"/>
    <cellStyle name="Sortie 2 6 10 7" xfId="11225"/>
    <cellStyle name="Sortie 2 6 10 7 2" xfId="11226"/>
    <cellStyle name="Sortie 2 6 10 8" xfId="11227"/>
    <cellStyle name="Sortie 2 6 11" xfId="11228"/>
    <cellStyle name="Sortie 2 6 11 2" xfId="11229"/>
    <cellStyle name="Sortie 2 6 11 2 2" xfId="11230"/>
    <cellStyle name="Sortie 2 6 11 3" xfId="11231"/>
    <cellStyle name="Sortie 2 6 11 3 2" xfId="11232"/>
    <cellStyle name="Sortie 2 6 11 4" xfId="11233"/>
    <cellStyle name="Sortie 2 6 11 4 2" xfId="11234"/>
    <cellStyle name="Sortie 2 6 11 5" xfId="11235"/>
    <cellStyle name="Sortie 2 6 11 5 2" xfId="11236"/>
    <cellStyle name="Sortie 2 6 11 6" xfId="11237"/>
    <cellStyle name="Sortie 2 6 11 6 2" xfId="11238"/>
    <cellStyle name="Sortie 2 6 11 7" xfId="11239"/>
    <cellStyle name="Sortie 2 6 11 7 2" xfId="11240"/>
    <cellStyle name="Sortie 2 6 11 8" xfId="11241"/>
    <cellStyle name="Sortie 2 6 12" xfId="11242"/>
    <cellStyle name="Sortie 2 6 12 2" xfId="11243"/>
    <cellStyle name="Sortie 2 6 12 2 2" xfId="11244"/>
    <cellStyle name="Sortie 2 6 12 3" xfId="11245"/>
    <cellStyle name="Sortie 2 6 12 3 2" xfId="11246"/>
    <cellStyle name="Sortie 2 6 12 4" xfId="11247"/>
    <cellStyle name="Sortie 2 6 12 4 2" xfId="11248"/>
    <cellStyle name="Sortie 2 6 12 5" xfId="11249"/>
    <cellStyle name="Sortie 2 6 12 5 2" xfId="11250"/>
    <cellStyle name="Sortie 2 6 12 6" xfId="11251"/>
    <cellStyle name="Sortie 2 6 12 6 2" xfId="11252"/>
    <cellStyle name="Sortie 2 6 12 7" xfId="11253"/>
    <cellStyle name="Sortie 2 6 12 7 2" xfId="11254"/>
    <cellStyle name="Sortie 2 6 12 8" xfId="11255"/>
    <cellStyle name="Sortie 2 6 13" xfId="11256"/>
    <cellStyle name="Sortie 2 6 13 2" xfId="11257"/>
    <cellStyle name="Sortie 2 6 13 2 2" xfId="11258"/>
    <cellStyle name="Sortie 2 6 13 3" xfId="11259"/>
    <cellStyle name="Sortie 2 6 13 3 2" xfId="11260"/>
    <cellStyle name="Sortie 2 6 13 4" xfId="11261"/>
    <cellStyle name="Sortie 2 6 13 4 2" xfId="11262"/>
    <cellStyle name="Sortie 2 6 13 5" xfId="11263"/>
    <cellStyle name="Sortie 2 6 13 5 2" xfId="11264"/>
    <cellStyle name="Sortie 2 6 13 6" xfId="11265"/>
    <cellStyle name="Sortie 2 6 13 6 2" xfId="11266"/>
    <cellStyle name="Sortie 2 6 13 7" xfId="11267"/>
    <cellStyle name="Sortie 2 6 13 7 2" xfId="11268"/>
    <cellStyle name="Sortie 2 6 13 8" xfId="11269"/>
    <cellStyle name="Sortie 2 6 14" xfId="11270"/>
    <cellStyle name="Sortie 2 6 14 2" xfId="11271"/>
    <cellStyle name="Sortie 2 6 15" xfId="11272"/>
    <cellStyle name="Sortie 2 6 2" xfId="11273"/>
    <cellStyle name="Sortie 2 6 2 2" xfId="11274"/>
    <cellStyle name="Sortie 2 6 2 2 2" xfId="11275"/>
    <cellStyle name="Sortie 2 6 2 3" xfId="11276"/>
    <cellStyle name="Sortie 2 6 2 3 2" xfId="11277"/>
    <cellStyle name="Sortie 2 6 2 4" xfId="11278"/>
    <cellStyle name="Sortie 2 6 2 4 2" xfId="11279"/>
    <cellStyle name="Sortie 2 6 2 5" xfId="11280"/>
    <cellStyle name="Sortie 2 6 2 5 2" xfId="11281"/>
    <cellStyle name="Sortie 2 6 2 6" xfId="11282"/>
    <cellStyle name="Sortie 2 6 2 6 2" xfId="11283"/>
    <cellStyle name="Sortie 2 6 2 7" xfId="11284"/>
    <cellStyle name="Sortie 2 6 2 7 2" xfId="11285"/>
    <cellStyle name="Sortie 2 6 2 8" xfId="11286"/>
    <cellStyle name="Sortie 2 6 3" xfId="11287"/>
    <cellStyle name="Sortie 2 6 3 2" xfId="11288"/>
    <cellStyle name="Sortie 2 6 3 2 2" xfId="11289"/>
    <cellStyle name="Sortie 2 6 3 3" xfId="11290"/>
    <cellStyle name="Sortie 2 6 3 3 2" xfId="11291"/>
    <cellStyle name="Sortie 2 6 3 4" xfId="11292"/>
    <cellStyle name="Sortie 2 6 3 4 2" xfId="11293"/>
    <cellStyle name="Sortie 2 6 3 5" xfId="11294"/>
    <cellStyle name="Sortie 2 6 3 5 2" xfId="11295"/>
    <cellStyle name="Sortie 2 6 3 6" xfId="11296"/>
    <cellStyle name="Sortie 2 6 3 6 2" xfId="11297"/>
    <cellStyle name="Sortie 2 6 3 7" xfId="11298"/>
    <cellStyle name="Sortie 2 6 3 7 2" xfId="11299"/>
    <cellStyle name="Sortie 2 6 3 8" xfId="11300"/>
    <cellStyle name="Sortie 2 6 4" xfId="11301"/>
    <cellStyle name="Sortie 2 6 4 2" xfId="11302"/>
    <cellStyle name="Sortie 2 6 4 2 2" xfId="11303"/>
    <cellStyle name="Sortie 2 6 4 3" xfId="11304"/>
    <cellStyle name="Sortie 2 6 4 3 2" xfId="11305"/>
    <cellStyle name="Sortie 2 6 4 4" xfId="11306"/>
    <cellStyle name="Sortie 2 6 4 4 2" xfId="11307"/>
    <cellStyle name="Sortie 2 6 4 5" xfId="11308"/>
    <cellStyle name="Sortie 2 6 4 5 2" xfId="11309"/>
    <cellStyle name="Sortie 2 6 4 6" xfId="11310"/>
    <cellStyle name="Sortie 2 6 4 6 2" xfId="11311"/>
    <cellStyle name="Sortie 2 6 4 7" xfId="11312"/>
    <cellStyle name="Sortie 2 6 4 7 2" xfId="11313"/>
    <cellStyle name="Sortie 2 6 4 8" xfId="11314"/>
    <cellStyle name="Sortie 2 6 5" xfId="11315"/>
    <cellStyle name="Sortie 2 6 5 2" xfId="11316"/>
    <cellStyle name="Sortie 2 6 5 2 2" xfId="11317"/>
    <cellStyle name="Sortie 2 6 5 3" xfId="11318"/>
    <cellStyle name="Sortie 2 6 5 3 2" xfId="11319"/>
    <cellStyle name="Sortie 2 6 5 4" xfId="11320"/>
    <cellStyle name="Sortie 2 6 5 4 2" xfId="11321"/>
    <cellStyle name="Sortie 2 6 5 5" xfId="11322"/>
    <cellStyle name="Sortie 2 6 5 5 2" xfId="11323"/>
    <cellStyle name="Sortie 2 6 5 6" xfId="11324"/>
    <cellStyle name="Sortie 2 6 5 6 2" xfId="11325"/>
    <cellStyle name="Sortie 2 6 5 7" xfId="11326"/>
    <cellStyle name="Sortie 2 6 5 7 2" xfId="11327"/>
    <cellStyle name="Sortie 2 6 5 8" xfId="11328"/>
    <cellStyle name="Sortie 2 6 6" xfId="11329"/>
    <cellStyle name="Sortie 2 6 6 2" xfId="11330"/>
    <cellStyle name="Sortie 2 6 6 2 2" xfId="11331"/>
    <cellStyle name="Sortie 2 6 6 3" xfId="11332"/>
    <cellStyle name="Sortie 2 6 6 3 2" xfId="11333"/>
    <cellStyle name="Sortie 2 6 6 4" xfId="11334"/>
    <cellStyle name="Sortie 2 6 6 4 2" xfId="11335"/>
    <cellStyle name="Sortie 2 6 6 5" xfId="11336"/>
    <cellStyle name="Sortie 2 6 6 5 2" xfId="11337"/>
    <cellStyle name="Sortie 2 6 6 6" xfId="11338"/>
    <cellStyle name="Sortie 2 6 6 6 2" xfId="11339"/>
    <cellStyle name="Sortie 2 6 6 7" xfId="11340"/>
    <cellStyle name="Sortie 2 6 6 7 2" xfId="11341"/>
    <cellStyle name="Sortie 2 6 6 8" xfId="11342"/>
    <cellStyle name="Sortie 2 6 7" xfId="11343"/>
    <cellStyle name="Sortie 2 6 7 2" xfId="11344"/>
    <cellStyle name="Sortie 2 6 7 2 2" xfId="11345"/>
    <cellStyle name="Sortie 2 6 7 3" xfId="11346"/>
    <cellStyle name="Sortie 2 6 7 3 2" xfId="11347"/>
    <cellStyle name="Sortie 2 6 7 4" xfId="11348"/>
    <cellStyle name="Sortie 2 6 7 4 2" xfId="11349"/>
    <cellStyle name="Sortie 2 6 7 5" xfId="11350"/>
    <cellStyle name="Sortie 2 6 7 5 2" xfId="11351"/>
    <cellStyle name="Sortie 2 6 7 6" xfId="11352"/>
    <cellStyle name="Sortie 2 6 7 6 2" xfId="11353"/>
    <cellStyle name="Sortie 2 6 7 7" xfId="11354"/>
    <cellStyle name="Sortie 2 6 7 7 2" xfId="11355"/>
    <cellStyle name="Sortie 2 6 7 8" xfId="11356"/>
    <cellStyle name="Sortie 2 6 8" xfId="11357"/>
    <cellStyle name="Sortie 2 6 8 2" xfId="11358"/>
    <cellStyle name="Sortie 2 6 8 2 2" xfId="11359"/>
    <cellStyle name="Sortie 2 6 8 3" xfId="11360"/>
    <cellStyle name="Sortie 2 6 8 3 2" xfId="11361"/>
    <cellStyle name="Sortie 2 6 8 4" xfId="11362"/>
    <cellStyle name="Sortie 2 6 8 4 2" xfId="11363"/>
    <cellStyle name="Sortie 2 6 8 5" xfId="11364"/>
    <cellStyle name="Sortie 2 6 8 5 2" xfId="11365"/>
    <cellStyle name="Sortie 2 6 8 6" xfId="11366"/>
    <cellStyle name="Sortie 2 6 8 6 2" xfId="11367"/>
    <cellStyle name="Sortie 2 6 8 7" xfId="11368"/>
    <cellStyle name="Sortie 2 6 8 7 2" xfId="11369"/>
    <cellStyle name="Sortie 2 6 8 8" xfId="11370"/>
    <cellStyle name="Sortie 2 6 9" xfId="11371"/>
    <cellStyle name="Sortie 2 6 9 2" xfId="11372"/>
    <cellStyle name="Sortie 2 6 9 2 2" xfId="11373"/>
    <cellStyle name="Sortie 2 6 9 3" xfId="11374"/>
    <cellStyle name="Sortie 2 6 9 3 2" xfId="11375"/>
    <cellStyle name="Sortie 2 6 9 4" xfId="11376"/>
    <cellStyle name="Sortie 2 6 9 4 2" xfId="11377"/>
    <cellStyle name="Sortie 2 6 9 5" xfId="11378"/>
    <cellStyle name="Sortie 2 6 9 5 2" xfId="11379"/>
    <cellStyle name="Sortie 2 6 9 6" xfId="11380"/>
    <cellStyle name="Sortie 2 6 9 6 2" xfId="11381"/>
    <cellStyle name="Sortie 2 6 9 7" xfId="11382"/>
    <cellStyle name="Sortie 2 6 9 7 2" xfId="11383"/>
    <cellStyle name="Sortie 2 6 9 8" xfId="11384"/>
    <cellStyle name="Sortie 2 7" xfId="11385"/>
    <cellStyle name="Sortie 2 7 2" xfId="11386"/>
    <cellStyle name="Sortie 2 7 2 2" xfId="11387"/>
    <cellStyle name="Sortie 2 7 3" xfId="11388"/>
    <cellStyle name="Sortie 2 7 3 2" xfId="11389"/>
    <cellStyle name="Sortie 2 7 4" xfId="11390"/>
    <cellStyle name="Sortie 2 7 4 2" xfId="11391"/>
    <cellStyle name="Sortie 2 7 5" xfId="11392"/>
    <cellStyle name="Sortie 2 7 5 2" xfId="11393"/>
    <cellStyle name="Sortie 2 7 6" xfId="11394"/>
    <cellStyle name="Sortie 2 7 6 2" xfId="11395"/>
    <cellStyle name="Sortie 2 7 7" xfId="11396"/>
    <cellStyle name="Sortie 2 7 7 2" xfId="11397"/>
    <cellStyle name="Sortie 2 7 8" xfId="11398"/>
    <cellStyle name="Sortie 2 8" xfId="11399"/>
    <cellStyle name="Sortie 2 8 2" xfId="11400"/>
    <cellStyle name="Sortie 2 8 2 2" xfId="11401"/>
    <cellStyle name="Sortie 2 8 3" xfId="11402"/>
    <cellStyle name="Sortie 2 8 3 2" xfId="11403"/>
    <cellStyle name="Sortie 2 8 4" xfId="11404"/>
    <cellStyle name="Sortie 2 8 4 2" xfId="11405"/>
    <cellStyle name="Sortie 2 8 5" xfId="11406"/>
    <cellStyle name="Sortie 2 8 5 2" xfId="11407"/>
    <cellStyle name="Sortie 2 8 6" xfId="11408"/>
    <cellStyle name="Sortie 2 8 6 2" xfId="11409"/>
    <cellStyle name="Sortie 2 8 7" xfId="11410"/>
    <cellStyle name="Sortie 2 8 7 2" xfId="11411"/>
    <cellStyle name="Sortie 2 8 8" xfId="11412"/>
    <cellStyle name="Sortie 2 9" xfId="11413"/>
    <cellStyle name="Sortie 2 9 2" xfId="11414"/>
    <cellStyle name="Sortie 2 9 2 2" xfId="11415"/>
    <cellStyle name="Sortie 2 9 3" xfId="11416"/>
    <cellStyle name="Sortie 2 9 3 2" xfId="11417"/>
    <cellStyle name="Sortie 2 9 4" xfId="11418"/>
    <cellStyle name="Sortie 2 9 4 2" xfId="11419"/>
    <cellStyle name="Sortie 2 9 5" xfId="11420"/>
    <cellStyle name="Sortie 2 9 5 2" xfId="11421"/>
    <cellStyle name="Sortie 2 9 6" xfId="11422"/>
    <cellStyle name="Sortie 2 9 6 2" xfId="11423"/>
    <cellStyle name="Sortie 2 9 7" xfId="11424"/>
    <cellStyle name="Sortie 2 9 7 2" xfId="11425"/>
    <cellStyle name="Sortie 2 9 8" xfId="11426"/>
    <cellStyle name="Sortie 3" xfId="11427"/>
    <cellStyle name="Sortie 4" xfId="11428"/>
    <cellStyle name="Standard" xfId="0" builtinId="0"/>
    <cellStyle name="Texte explicatif 2" xfId="11429"/>
    <cellStyle name="Texte explicatif 3" xfId="11430"/>
    <cellStyle name="Texte explicatif 4" xfId="11431"/>
    <cellStyle name="Titre 1" xfId="11432"/>
    <cellStyle name="Titre 2" xfId="11433"/>
    <cellStyle name="Titre 3" xfId="11434"/>
    <cellStyle name="Titre 4" xfId="11435"/>
    <cellStyle name="Titre 1 2" xfId="11436"/>
    <cellStyle name="Titre 1 3" xfId="11437"/>
    <cellStyle name="Titre 1 4" xfId="11438"/>
    <cellStyle name="Titre 2 2" xfId="11439"/>
    <cellStyle name="Titre 2 3" xfId="11440"/>
    <cellStyle name="Titre 2 4" xfId="11441"/>
    <cellStyle name="Titre 3 2" xfId="11442"/>
    <cellStyle name="Titre 3 3" xfId="11443"/>
    <cellStyle name="Titre 3 4" xfId="11444"/>
    <cellStyle name="Titre 4 2" xfId="11445"/>
    <cellStyle name="Titre 4 3" xfId="11446"/>
    <cellStyle name="Titre 4 4" xfId="11447"/>
    <cellStyle name="Total 2" xfId="11448"/>
    <cellStyle name="Total 2 10" xfId="11449"/>
    <cellStyle name="Total 2 10 10" xfId="11450"/>
    <cellStyle name="Total 2 10 2" xfId="11451"/>
    <cellStyle name="Total 2 10 2 2" xfId="11452"/>
    <cellStyle name="Total 2 10 3" xfId="11453"/>
    <cellStyle name="Total 2 10 3 2" xfId="11454"/>
    <cellStyle name="Total 2 10 4" xfId="11455"/>
    <cellStyle name="Total 2 10 4 2" xfId="11456"/>
    <cellStyle name="Total 2 10 5" xfId="11457"/>
    <cellStyle name="Total 2 10 5 2" xfId="11458"/>
    <cellStyle name="Total 2 10 6" xfId="11459"/>
    <cellStyle name="Total 2 10 6 2" xfId="11460"/>
    <cellStyle name="Total 2 10 7" xfId="11461"/>
    <cellStyle name="Total 2 10 7 2" xfId="11462"/>
    <cellStyle name="Total 2 10 8" xfId="11463"/>
    <cellStyle name="Total 2 10 9" xfId="11464"/>
    <cellStyle name="Total 2 11" xfId="11465"/>
    <cellStyle name="Total 2 11 10" xfId="11466"/>
    <cellStyle name="Total 2 11 2" xfId="11467"/>
    <cellStyle name="Total 2 11 2 2" xfId="11468"/>
    <cellStyle name="Total 2 11 3" xfId="11469"/>
    <cellStyle name="Total 2 11 3 2" xfId="11470"/>
    <cellStyle name="Total 2 11 4" xfId="11471"/>
    <cellStyle name="Total 2 11 4 2" xfId="11472"/>
    <cellStyle name="Total 2 11 5" xfId="11473"/>
    <cellStyle name="Total 2 11 5 2" xfId="11474"/>
    <cellStyle name="Total 2 11 6" xfId="11475"/>
    <cellStyle name="Total 2 11 6 2" xfId="11476"/>
    <cellStyle name="Total 2 11 7" xfId="11477"/>
    <cellStyle name="Total 2 11 7 2" xfId="11478"/>
    <cellStyle name="Total 2 11 8" xfId="11479"/>
    <cellStyle name="Total 2 11 9" xfId="11480"/>
    <cellStyle name="Total 2 12" xfId="11481"/>
    <cellStyle name="Total 2 12 10" xfId="11482"/>
    <cellStyle name="Total 2 12 2" xfId="11483"/>
    <cellStyle name="Total 2 12 2 2" xfId="11484"/>
    <cellStyle name="Total 2 12 3" xfId="11485"/>
    <cellStyle name="Total 2 12 3 2" xfId="11486"/>
    <cellStyle name="Total 2 12 4" xfId="11487"/>
    <cellStyle name="Total 2 12 4 2" xfId="11488"/>
    <cellStyle name="Total 2 12 5" xfId="11489"/>
    <cellStyle name="Total 2 12 5 2" xfId="11490"/>
    <cellStyle name="Total 2 12 6" xfId="11491"/>
    <cellStyle name="Total 2 12 6 2" xfId="11492"/>
    <cellStyle name="Total 2 12 7" xfId="11493"/>
    <cellStyle name="Total 2 12 7 2" xfId="11494"/>
    <cellStyle name="Total 2 12 8" xfId="11495"/>
    <cellStyle name="Total 2 12 9" xfId="11496"/>
    <cellStyle name="Total 2 13" xfId="11497"/>
    <cellStyle name="Total 2 13 10" xfId="11498"/>
    <cellStyle name="Total 2 13 2" xfId="11499"/>
    <cellStyle name="Total 2 13 2 2" xfId="11500"/>
    <cellStyle name="Total 2 13 3" xfId="11501"/>
    <cellStyle name="Total 2 13 3 2" xfId="11502"/>
    <cellStyle name="Total 2 13 4" xfId="11503"/>
    <cellStyle name="Total 2 13 4 2" xfId="11504"/>
    <cellStyle name="Total 2 13 5" xfId="11505"/>
    <cellStyle name="Total 2 13 5 2" xfId="11506"/>
    <cellStyle name="Total 2 13 6" xfId="11507"/>
    <cellStyle name="Total 2 13 6 2" xfId="11508"/>
    <cellStyle name="Total 2 13 7" xfId="11509"/>
    <cellStyle name="Total 2 13 7 2" xfId="11510"/>
    <cellStyle name="Total 2 13 8" xfId="11511"/>
    <cellStyle name="Total 2 13 9" xfId="11512"/>
    <cellStyle name="Total 2 14" xfId="11513"/>
    <cellStyle name="Total 2 14 10" xfId="11514"/>
    <cellStyle name="Total 2 14 2" xfId="11515"/>
    <cellStyle name="Total 2 14 2 2" xfId="11516"/>
    <cellStyle name="Total 2 14 3" xfId="11517"/>
    <cellStyle name="Total 2 14 3 2" xfId="11518"/>
    <cellStyle name="Total 2 14 4" xfId="11519"/>
    <cellStyle name="Total 2 14 4 2" xfId="11520"/>
    <cellStyle name="Total 2 14 5" xfId="11521"/>
    <cellStyle name="Total 2 14 5 2" xfId="11522"/>
    <cellStyle name="Total 2 14 6" xfId="11523"/>
    <cellStyle name="Total 2 14 6 2" xfId="11524"/>
    <cellStyle name="Total 2 14 7" xfId="11525"/>
    <cellStyle name="Total 2 14 7 2" xfId="11526"/>
    <cellStyle name="Total 2 14 8" xfId="11527"/>
    <cellStyle name="Total 2 14 9" xfId="11528"/>
    <cellStyle name="Total 2 15" xfId="11529"/>
    <cellStyle name="Total 2 15 10" xfId="11530"/>
    <cellStyle name="Total 2 15 2" xfId="11531"/>
    <cellStyle name="Total 2 15 2 2" xfId="11532"/>
    <cellStyle name="Total 2 15 3" xfId="11533"/>
    <cellStyle name="Total 2 15 3 2" xfId="11534"/>
    <cellStyle name="Total 2 15 4" xfId="11535"/>
    <cellStyle name="Total 2 15 4 2" xfId="11536"/>
    <cellStyle name="Total 2 15 5" xfId="11537"/>
    <cellStyle name="Total 2 15 5 2" xfId="11538"/>
    <cellStyle name="Total 2 15 6" xfId="11539"/>
    <cellStyle name="Total 2 15 6 2" xfId="11540"/>
    <cellStyle name="Total 2 15 7" xfId="11541"/>
    <cellStyle name="Total 2 15 7 2" xfId="11542"/>
    <cellStyle name="Total 2 15 8" xfId="11543"/>
    <cellStyle name="Total 2 15 9" xfId="11544"/>
    <cellStyle name="Total 2 16" xfId="11545"/>
    <cellStyle name="Total 2 16 10" xfId="11546"/>
    <cellStyle name="Total 2 16 2" xfId="11547"/>
    <cellStyle name="Total 2 16 2 2" xfId="11548"/>
    <cellStyle name="Total 2 16 3" xfId="11549"/>
    <cellStyle name="Total 2 16 3 2" xfId="11550"/>
    <cellStyle name="Total 2 16 4" xfId="11551"/>
    <cellStyle name="Total 2 16 4 2" xfId="11552"/>
    <cellStyle name="Total 2 16 5" xfId="11553"/>
    <cellStyle name="Total 2 16 5 2" xfId="11554"/>
    <cellStyle name="Total 2 16 6" xfId="11555"/>
    <cellStyle name="Total 2 16 6 2" xfId="11556"/>
    <cellStyle name="Total 2 16 7" xfId="11557"/>
    <cellStyle name="Total 2 16 7 2" xfId="11558"/>
    <cellStyle name="Total 2 16 8" xfId="11559"/>
    <cellStyle name="Total 2 16 9" xfId="11560"/>
    <cellStyle name="Total 2 17" xfId="11561"/>
    <cellStyle name="Total 2 17 2" xfId="11562"/>
    <cellStyle name="Total 2 17 3" xfId="11563"/>
    <cellStyle name="Total 2 17 4" xfId="11564"/>
    <cellStyle name="Total 2 18" xfId="11565"/>
    <cellStyle name="Total 2 18 2" xfId="11566"/>
    <cellStyle name="Total 2 19" xfId="11567"/>
    <cellStyle name="Total 2 19 2" xfId="11568"/>
    <cellStyle name="Total 2 2" xfId="11569"/>
    <cellStyle name="Total 2 2 10" xfId="11570"/>
    <cellStyle name="Total 2 2 10 2" xfId="11571"/>
    <cellStyle name="Total 2 2 10 2 2" xfId="11572"/>
    <cellStyle name="Total 2 2 10 3" xfId="11573"/>
    <cellStyle name="Total 2 2 10 3 2" xfId="11574"/>
    <cellStyle name="Total 2 2 10 4" xfId="11575"/>
    <cellStyle name="Total 2 2 10 4 2" xfId="11576"/>
    <cellStyle name="Total 2 2 10 5" xfId="11577"/>
    <cellStyle name="Total 2 2 10 5 2" xfId="11578"/>
    <cellStyle name="Total 2 2 10 6" xfId="11579"/>
    <cellStyle name="Total 2 2 10 6 2" xfId="11580"/>
    <cellStyle name="Total 2 2 10 7" xfId="11581"/>
    <cellStyle name="Total 2 2 10 7 2" xfId="11582"/>
    <cellStyle name="Total 2 2 10 8" xfId="11583"/>
    <cellStyle name="Total 2 2 11" xfId="11584"/>
    <cellStyle name="Total 2 2 11 2" xfId="11585"/>
    <cellStyle name="Total 2 2 11 2 2" xfId="11586"/>
    <cellStyle name="Total 2 2 11 3" xfId="11587"/>
    <cellStyle name="Total 2 2 11 3 2" xfId="11588"/>
    <cellStyle name="Total 2 2 11 4" xfId="11589"/>
    <cellStyle name="Total 2 2 11 4 2" xfId="11590"/>
    <cellStyle name="Total 2 2 11 5" xfId="11591"/>
    <cellStyle name="Total 2 2 11 5 2" xfId="11592"/>
    <cellStyle name="Total 2 2 11 6" xfId="11593"/>
    <cellStyle name="Total 2 2 11 6 2" xfId="11594"/>
    <cellStyle name="Total 2 2 11 7" xfId="11595"/>
    <cellStyle name="Total 2 2 11 7 2" xfId="11596"/>
    <cellStyle name="Total 2 2 11 8" xfId="11597"/>
    <cellStyle name="Total 2 2 12" xfId="11598"/>
    <cellStyle name="Total 2 2 12 2" xfId="11599"/>
    <cellStyle name="Total 2 2 12 2 2" xfId="11600"/>
    <cellStyle name="Total 2 2 12 3" xfId="11601"/>
    <cellStyle name="Total 2 2 12 3 2" xfId="11602"/>
    <cellStyle name="Total 2 2 12 4" xfId="11603"/>
    <cellStyle name="Total 2 2 12 4 2" xfId="11604"/>
    <cellStyle name="Total 2 2 12 5" xfId="11605"/>
    <cellStyle name="Total 2 2 12 5 2" xfId="11606"/>
    <cellStyle name="Total 2 2 12 6" xfId="11607"/>
    <cellStyle name="Total 2 2 12 6 2" xfId="11608"/>
    <cellStyle name="Total 2 2 12 7" xfId="11609"/>
    <cellStyle name="Total 2 2 12 7 2" xfId="11610"/>
    <cellStyle name="Total 2 2 12 8" xfId="11611"/>
    <cellStyle name="Total 2 2 13" xfId="11612"/>
    <cellStyle name="Total 2 2 13 2" xfId="11613"/>
    <cellStyle name="Total 2 2 13 2 2" xfId="11614"/>
    <cellStyle name="Total 2 2 13 3" xfId="11615"/>
    <cellStyle name="Total 2 2 13 3 2" xfId="11616"/>
    <cellStyle name="Total 2 2 13 4" xfId="11617"/>
    <cellStyle name="Total 2 2 13 4 2" xfId="11618"/>
    <cellStyle name="Total 2 2 13 5" xfId="11619"/>
    <cellStyle name="Total 2 2 13 5 2" xfId="11620"/>
    <cellStyle name="Total 2 2 13 6" xfId="11621"/>
    <cellStyle name="Total 2 2 13 6 2" xfId="11622"/>
    <cellStyle name="Total 2 2 13 7" xfId="11623"/>
    <cellStyle name="Total 2 2 13 7 2" xfId="11624"/>
    <cellStyle name="Total 2 2 13 8" xfId="11625"/>
    <cellStyle name="Total 2 2 14" xfId="11626"/>
    <cellStyle name="Total 2 2 14 2" xfId="11627"/>
    <cellStyle name="Total 2 2 14 2 2" xfId="11628"/>
    <cellStyle name="Total 2 2 14 3" xfId="11629"/>
    <cellStyle name="Total 2 2 14 3 2" xfId="11630"/>
    <cellStyle name="Total 2 2 14 4" xfId="11631"/>
    <cellStyle name="Total 2 2 14 4 2" xfId="11632"/>
    <cellStyle name="Total 2 2 14 5" xfId="11633"/>
    <cellStyle name="Total 2 2 14 5 2" xfId="11634"/>
    <cellStyle name="Total 2 2 14 6" xfId="11635"/>
    <cellStyle name="Total 2 2 14 6 2" xfId="11636"/>
    <cellStyle name="Total 2 2 14 7" xfId="11637"/>
    <cellStyle name="Total 2 2 14 7 2" xfId="11638"/>
    <cellStyle name="Total 2 2 14 8" xfId="11639"/>
    <cellStyle name="Total 2 2 15" xfId="11640"/>
    <cellStyle name="Total 2 2 15 2" xfId="11641"/>
    <cellStyle name="Total 2 2 15 2 2" xfId="11642"/>
    <cellStyle name="Total 2 2 15 3" xfId="11643"/>
    <cellStyle name="Total 2 2 15 3 2" xfId="11644"/>
    <cellStyle name="Total 2 2 15 4" xfId="11645"/>
    <cellStyle name="Total 2 2 15 4 2" xfId="11646"/>
    <cellStyle name="Total 2 2 15 5" xfId="11647"/>
    <cellStyle name="Total 2 2 15 5 2" xfId="11648"/>
    <cellStyle name="Total 2 2 15 6" xfId="11649"/>
    <cellStyle name="Total 2 2 15 6 2" xfId="11650"/>
    <cellStyle name="Total 2 2 15 7" xfId="11651"/>
    <cellStyle name="Total 2 2 15 7 2" xfId="11652"/>
    <cellStyle name="Total 2 2 15 8" xfId="11653"/>
    <cellStyle name="Total 2 2 16" xfId="11654"/>
    <cellStyle name="Total 2 2 16 2" xfId="11655"/>
    <cellStyle name="Total 2 2 17" xfId="11656"/>
    <cellStyle name="Total 2 2 18" xfId="11657"/>
    <cellStyle name="Total 2 2 19" xfId="11658"/>
    <cellStyle name="Total 2 2 2" xfId="11659"/>
    <cellStyle name="Total 2 2 2 10" xfId="11660"/>
    <cellStyle name="Total 2 2 2 10 2" xfId="11661"/>
    <cellStyle name="Total 2 2 2 10 2 2" xfId="11662"/>
    <cellStyle name="Total 2 2 2 10 3" xfId="11663"/>
    <cellStyle name="Total 2 2 2 10 3 2" xfId="11664"/>
    <cellStyle name="Total 2 2 2 10 4" xfId="11665"/>
    <cellStyle name="Total 2 2 2 10 4 2" xfId="11666"/>
    <cellStyle name="Total 2 2 2 10 5" xfId="11667"/>
    <cellStyle name="Total 2 2 2 10 5 2" xfId="11668"/>
    <cellStyle name="Total 2 2 2 10 6" xfId="11669"/>
    <cellStyle name="Total 2 2 2 10 6 2" xfId="11670"/>
    <cellStyle name="Total 2 2 2 10 7" xfId="11671"/>
    <cellStyle name="Total 2 2 2 10 7 2" xfId="11672"/>
    <cellStyle name="Total 2 2 2 10 8" xfId="11673"/>
    <cellStyle name="Total 2 2 2 11" xfId="11674"/>
    <cellStyle name="Total 2 2 2 11 2" xfId="11675"/>
    <cellStyle name="Total 2 2 2 11 2 2" xfId="11676"/>
    <cellStyle name="Total 2 2 2 11 3" xfId="11677"/>
    <cellStyle name="Total 2 2 2 11 3 2" xfId="11678"/>
    <cellStyle name="Total 2 2 2 11 4" xfId="11679"/>
    <cellStyle name="Total 2 2 2 11 4 2" xfId="11680"/>
    <cellStyle name="Total 2 2 2 11 5" xfId="11681"/>
    <cellStyle name="Total 2 2 2 11 5 2" xfId="11682"/>
    <cellStyle name="Total 2 2 2 11 6" xfId="11683"/>
    <cellStyle name="Total 2 2 2 11 6 2" xfId="11684"/>
    <cellStyle name="Total 2 2 2 11 7" xfId="11685"/>
    <cellStyle name="Total 2 2 2 11 7 2" xfId="11686"/>
    <cellStyle name="Total 2 2 2 11 8" xfId="11687"/>
    <cellStyle name="Total 2 2 2 12" xfId="11688"/>
    <cellStyle name="Total 2 2 2 12 2" xfId="11689"/>
    <cellStyle name="Total 2 2 2 12 2 2" xfId="11690"/>
    <cellStyle name="Total 2 2 2 12 3" xfId="11691"/>
    <cellStyle name="Total 2 2 2 12 3 2" xfId="11692"/>
    <cellStyle name="Total 2 2 2 12 4" xfId="11693"/>
    <cellStyle name="Total 2 2 2 12 4 2" xfId="11694"/>
    <cellStyle name="Total 2 2 2 12 5" xfId="11695"/>
    <cellStyle name="Total 2 2 2 12 5 2" xfId="11696"/>
    <cellStyle name="Total 2 2 2 12 6" xfId="11697"/>
    <cellStyle name="Total 2 2 2 12 6 2" xfId="11698"/>
    <cellStyle name="Total 2 2 2 12 7" xfId="11699"/>
    <cellStyle name="Total 2 2 2 12 7 2" xfId="11700"/>
    <cellStyle name="Total 2 2 2 12 8" xfId="11701"/>
    <cellStyle name="Total 2 2 2 13" xfId="11702"/>
    <cellStyle name="Total 2 2 2 13 2" xfId="11703"/>
    <cellStyle name="Total 2 2 2 13 2 2" xfId="11704"/>
    <cellStyle name="Total 2 2 2 13 3" xfId="11705"/>
    <cellStyle name="Total 2 2 2 13 3 2" xfId="11706"/>
    <cellStyle name="Total 2 2 2 13 4" xfId="11707"/>
    <cellStyle name="Total 2 2 2 13 4 2" xfId="11708"/>
    <cellStyle name="Total 2 2 2 13 5" xfId="11709"/>
    <cellStyle name="Total 2 2 2 13 5 2" xfId="11710"/>
    <cellStyle name="Total 2 2 2 13 6" xfId="11711"/>
    <cellStyle name="Total 2 2 2 13 6 2" xfId="11712"/>
    <cellStyle name="Total 2 2 2 13 7" xfId="11713"/>
    <cellStyle name="Total 2 2 2 13 7 2" xfId="11714"/>
    <cellStyle name="Total 2 2 2 13 8" xfId="11715"/>
    <cellStyle name="Total 2 2 2 14" xfId="11716"/>
    <cellStyle name="Total 2 2 2 14 2" xfId="11717"/>
    <cellStyle name="Total 2 2 2 15" xfId="11718"/>
    <cellStyle name="Total 2 2 2 2" xfId="11719"/>
    <cellStyle name="Total 2 2 2 2 2" xfId="11720"/>
    <cellStyle name="Total 2 2 2 2 2 2" xfId="11721"/>
    <cellStyle name="Total 2 2 2 2 3" xfId="11722"/>
    <cellStyle name="Total 2 2 2 2 3 2" xfId="11723"/>
    <cellStyle name="Total 2 2 2 2 4" xfId="11724"/>
    <cellStyle name="Total 2 2 2 2 4 2" xfId="11725"/>
    <cellStyle name="Total 2 2 2 2 5" xfId="11726"/>
    <cellStyle name="Total 2 2 2 2 5 2" xfId="11727"/>
    <cellStyle name="Total 2 2 2 2 6" xfId="11728"/>
    <cellStyle name="Total 2 2 2 2 6 2" xfId="11729"/>
    <cellStyle name="Total 2 2 2 2 7" xfId="11730"/>
    <cellStyle name="Total 2 2 2 2 7 2" xfId="11731"/>
    <cellStyle name="Total 2 2 2 2 8" xfId="11732"/>
    <cellStyle name="Total 2 2 2 3" xfId="11733"/>
    <cellStyle name="Total 2 2 2 3 2" xfId="11734"/>
    <cellStyle name="Total 2 2 2 3 2 2" xfId="11735"/>
    <cellStyle name="Total 2 2 2 3 3" xfId="11736"/>
    <cellStyle name="Total 2 2 2 3 3 2" xfId="11737"/>
    <cellStyle name="Total 2 2 2 3 4" xfId="11738"/>
    <cellStyle name="Total 2 2 2 3 4 2" xfId="11739"/>
    <cellStyle name="Total 2 2 2 3 5" xfId="11740"/>
    <cellStyle name="Total 2 2 2 3 5 2" xfId="11741"/>
    <cellStyle name="Total 2 2 2 3 6" xfId="11742"/>
    <cellStyle name="Total 2 2 2 3 6 2" xfId="11743"/>
    <cellStyle name="Total 2 2 2 3 7" xfId="11744"/>
    <cellStyle name="Total 2 2 2 3 7 2" xfId="11745"/>
    <cellStyle name="Total 2 2 2 3 8" xfId="11746"/>
    <cellStyle name="Total 2 2 2 4" xfId="11747"/>
    <cellStyle name="Total 2 2 2 4 2" xfId="11748"/>
    <cellStyle name="Total 2 2 2 4 2 2" xfId="11749"/>
    <cellStyle name="Total 2 2 2 4 3" xfId="11750"/>
    <cellStyle name="Total 2 2 2 4 3 2" xfId="11751"/>
    <cellStyle name="Total 2 2 2 4 4" xfId="11752"/>
    <cellStyle name="Total 2 2 2 4 4 2" xfId="11753"/>
    <cellStyle name="Total 2 2 2 4 5" xfId="11754"/>
    <cellStyle name="Total 2 2 2 4 5 2" xfId="11755"/>
    <cellStyle name="Total 2 2 2 4 6" xfId="11756"/>
    <cellStyle name="Total 2 2 2 4 6 2" xfId="11757"/>
    <cellStyle name="Total 2 2 2 4 7" xfId="11758"/>
    <cellStyle name="Total 2 2 2 4 7 2" xfId="11759"/>
    <cellStyle name="Total 2 2 2 4 8" xfId="11760"/>
    <cellStyle name="Total 2 2 2 5" xfId="11761"/>
    <cellStyle name="Total 2 2 2 5 2" xfId="11762"/>
    <cellStyle name="Total 2 2 2 5 2 2" xfId="11763"/>
    <cellStyle name="Total 2 2 2 5 3" xfId="11764"/>
    <cellStyle name="Total 2 2 2 5 3 2" xfId="11765"/>
    <cellStyle name="Total 2 2 2 5 4" xfId="11766"/>
    <cellStyle name="Total 2 2 2 5 4 2" xfId="11767"/>
    <cellStyle name="Total 2 2 2 5 5" xfId="11768"/>
    <cellStyle name="Total 2 2 2 5 5 2" xfId="11769"/>
    <cellStyle name="Total 2 2 2 5 6" xfId="11770"/>
    <cellStyle name="Total 2 2 2 5 6 2" xfId="11771"/>
    <cellStyle name="Total 2 2 2 5 7" xfId="11772"/>
    <cellStyle name="Total 2 2 2 5 7 2" xfId="11773"/>
    <cellStyle name="Total 2 2 2 5 8" xfId="11774"/>
    <cellStyle name="Total 2 2 2 6" xfId="11775"/>
    <cellStyle name="Total 2 2 2 6 2" xfId="11776"/>
    <cellStyle name="Total 2 2 2 6 2 2" xfId="11777"/>
    <cellStyle name="Total 2 2 2 6 3" xfId="11778"/>
    <cellStyle name="Total 2 2 2 6 3 2" xfId="11779"/>
    <cellStyle name="Total 2 2 2 6 4" xfId="11780"/>
    <cellStyle name="Total 2 2 2 6 4 2" xfId="11781"/>
    <cellStyle name="Total 2 2 2 6 5" xfId="11782"/>
    <cellStyle name="Total 2 2 2 6 5 2" xfId="11783"/>
    <cellStyle name="Total 2 2 2 6 6" xfId="11784"/>
    <cellStyle name="Total 2 2 2 6 6 2" xfId="11785"/>
    <cellStyle name="Total 2 2 2 6 7" xfId="11786"/>
    <cellStyle name="Total 2 2 2 6 7 2" xfId="11787"/>
    <cellStyle name="Total 2 2 2 6 8" xfId="11788"/>
    <cellStyle name="Total 2 2 2 7" xfId="11789"/>
    <cellStyle name="Total 2 2 2 7 2" xfId="11790"/>
    <cellStyle name="Total 2 2 2 7 2 2" xfId="11791"/>
    <cellStyle name="Total 2 2 2 7 3" xfId="11792"/>
    <cellStyle name="Total 2 2 2 7 3 2" xfId="11793"/>
    <cellStyle name="Total 2 2 2 7 4" xfId="11794"/>
    <cellStyle name="Total 2 2 2 7 4 2" xfId="11795"/>
    <cellStyle name="Total 2 2 2 7 5" xfId="11796"/>
    <cellStyle name="Total 2 2 2 7 5 2" xfId="11797"/>
    <cellStyle name="Total 2 2 2 7 6" xfId="11798"/>
    <cellStyle name="Total 2 2 2 7 6 2" xfId="11799"/>
    <cellStyle name="Total 2 2 2 7 7" xfId="11800"/>
    <cellStyle name="Total 2 2 2 7 7 2" xfId="11801"/>
    <cellStyle name="Total 2 2 2 7 8" xfId="11802"/>
    <cellStyle name="Total 2 2 2 8" xfId="11803"/>
    <cellStyle name="Total 2 2 2 8 2" xfId="11804"/>
    <cellStyle name="Total 2 2 2 8 2 2" xfId="11805"/>
    <cellStyle name="Total 2 2 2 8 3" xfId="11806"/>
    <cellStyle name="Total 2 2 2 8 3 2" xfId="11807"/>
    <cellStyle name="Total 2 2 2 8 4" xfId="11808"/>
    <cellStyle name="Total 2 2 2 8 4 2" xfId="11809"/>
    <cellStyle name="Total 2 2 2 8 5" xfId="11810"/>
    <cellStyle name="Total 2 2 2 8 5 2" xfId="11811"/>
    <cellStyle name="Total 2 2 2 8 6" xfId="11812"/>
    <cellStyle name="Total 2 2 2 8 6 2" xfId="11813"/>
    <cellStyle name="Total 2 2 2 8 7" xfId="11814"/>
    <cellStyle name="Total 2 2 2 8 7 2" xfId="11815"/>
    <cellStyle name="Total 2 2 2 8 8" xfId="11816"/>
    <cellStyle name="Total 2 2 2 9" xfId="11817"/>
    <cellStyle name="Total 2 2 2 9 2" xfId="11818"/>
    <cellStyle name="Total 2 2 2 9 2 2" xfId="11819"/>
    <cellStyle name="Total 2 2 2 9 3" xfId="11820"/>
    <cellStyle name="Total 2 2 2 9 3 2" xfId="11821"/>
    <cellStyle name="Total 2 2 2 9 4" xfId="11822"/>
    <cellStyle name="Total 2 2 2 9 4 2" xfId="11823"/>
    <cellStyle name="Total 2 2 2 9 5" xfId="11824"/>
    <cellStyle name="Total 2 2 2 9 5 2" xfId="11825"/>
    <cellStyle name="Total 2 2 2 9 6" xfId="11826"/>
    <cellStyle name="Total 2 2 2 9 6 2" xfId="11827"/>
    <cellStyle name="Total 2 2 2 9 7" xfId="11828"/>
    <cellStyle name="Total 2 2 2 9 7 2" xfId="11829"/>
    <cellStyle name="Total 2 2 2 9 8" xfId="11830"/>
    <cellStyle name="Total 2 2 3" xfId="11831"/>
    <cellStyle name="Total 2 2 3 10" xfId="11832"/>
    <cellStyle name="Total 2 2 3 10 2" xfId="11833"/>
    <cellStyle name="Total 2 2 3 10 2 2" xfId="11834"/>
    <cellStyle name="Total 2 2 3 10 3" xfId="11835"/>
    <cellStyle name="Total 2 2 3 10 3 2" xfId="11836"/>
    <cellStyle name="Total 2 2 3 10 4" xfId="11837"/>
    <cellStyle name="Total 2 2 3 10 4 2" xfId="11838"/>
    <cellStyle name="Total 2 2 3 10 5" xfId="11839"/>
    <cellStyle name="Total 2 2 3 10 5 2" xfId="11840"/>
    <cellStyle name="Total 2 2 3 10 6" xfId="11841"/>
    <cellStyle name="Total 2 2 3 10 6 2" xfId="11842"/>
    <cellStyle name="Total 2 2 3 10 7" xfId="11843"/>
    <cellStyle name="Total 2 2 3 10 7 2" xfId="11844"/>
    <cellStyle name="Total 2 2 3 10 8" xfId="11845"/>
    <cellStyle name="Total 2 2 3 11" xfId="11846"/>
    <cellStyle name="Total 2 2 3 11 2" xfId="11847"/>
    <cellStyle name="Total 2 2 3 11 2 2" xfId="11848"/>
    <cellStyle name="Total 2 2 3 11 3" xfId="11849"/>
    <cellStyle name="Total 2 2 3 11 3 2" xfId="11850"/>
    <cellStyle name="Total 2 2 3 11 4" xfId="11851"/>
    <cellStyle name="Total 2 2 3 11 4 2" xfId="11852"/>
    <cellStyle name="Total 2 2 3 11 5" xfId="11853"/>
    <cellStyle name="Total 2 2 3 11 5 2" xfId="11854"/>
    <cellStyle name="Total 2 2 3 11 6" xfId="11855"/>
    <cellStyle name="Total 2 2 3 11 6 2" xfId="11856"/>
    <cellStyle name="Total 2 2 3 11 7" xfId="11857"/>
    <cellStyle name="Total 2 2 3 11 7 2" xfId="11858"/>
    <cellStyle name="Total 2 2 3 11 8" xfId="11859"/>
    <cellStyle name="Total 2 2 3 12" xfId="11860"/>
    <cellStyle name="Total 2 2 3 12 2" xfId="11861"/>
    <cellStyle name="Total 2 2 3 12 2 2" xfId="11862"/>
    <cellStyle name="Total 2 2 3 12 3" xfId="11863"/>
    <cellStyle name="Total 2 2 3 12 3 2" xfId="11864"/>
    <cellStyle name="Total 2 2 3 12 4" xfId="11865"/>
    <cellStyle name="Total 2 2 3 12 4 2" xfId="11866"/>
    <cellStyle name="Total 2 2 3 12 5" xfId="11867"/>
    <cellStyle name="Total 2 2 3 12 5 2" xfId="11868"/>
    <cellStyle name="Total 2 2 3 12 6" xfId="11869"/>
    <cellStyle name="Total 2 2 3 12 6 2" xfId="11870"/>
    <cellStyle name="Total 2 2 3 12 7" xfId="11871"/>
    <cellStyle name="Total 2 2 3 12 7 2" xfId="11872"/>
    <cellStyle name="Total 2 2 3 12 8" xfId="11873"/>
    <cellStyle name="Total 2 2 3 13" xfId="11874"/>
    <cellStyle name="Total 2 2 3 13 2" xfId="11875"/>
    <cellStyle name="Total 2 2 3 13 2 2" xfId="11876"/>
    <cellStyle name="Total 2 2 3 13 3" xfId="11877"/>
    <cellStyle name="Total 2 2 3 13 3 2" xfId="11878"/>
    <cellStyle name="Total 2 2 3 13 4" xfId="11879"/>
    <cellStyle name="Total 2 2 3 13 4 2" xfId="11880"/>
    <cellStyle name="Total 2 2 3 13 5" xfId="11881"/>
    <cellStyle name="Total 2 2 3 13 5 2" xfId="11882"/>
    <cellStyle name="Total 2 2 3 13 6" xfId="11883"/>
    <cellStyle name="Total 2 2 3 13 6 2" xfId="11884"/>
    <cellStyle name="Total 2 2 3 13 7" xfId="11885"/>
    <cellStyle name="Total 2 2 3 13 7 2" xfId="11886"/>
    <cellStyle name="Total 2 2 3 13 8" xfId="11887"/>
    <cellStyle name="Total 2 2 3 14" xfId="11888"/>
    <cellStyle name="Total 2 2 3 14 2" xfId="11889"/>
    <cellStyle name="Total 2 2 3 15" xfId="11890"/>
    <cellStyle name="Total 2 2 3 2" xfId="11891"/>
    <cellStyle name="Total 2 2 3 2 2" xfId="11892"/>
    <cellStyle name="Total 2 2 3 2 2 2" xfId="11893"/>
    <cellStyle name="Total 2 2 3 2 3" xfId="11894"/>
    <cellStyle name="Total 2 2 3 2 3 2" xfId="11895"/>
    <cellStyle name="Total 2 2 3 2 4" xfId="11896"/>
    <cellStyle name="Total 2 2 3 2 4 2" xfId="11897"/>
    <cellStyle name="Total 2 2 3 2 5" xfId="11898"/>
    <cellStyle name="Total 2 2 3 2 5 2" xfId="11899"/>
    <cellStyle name="Total 2 2 3 2 6" xfId="11900"/>
    <cellStyle name="Total 2 2 3 2 6 2" xfId="11901"/>
    <cellStyle name="Total 2 2 3 2 7" xfId="11902"/>
    <cellStyle name="Total 2 2 3 2 7 2" xfId="11903"/>
    <cellStyle name="Total 2 2 3 2 8" xfId="11904"/>
    <cellStyle name="Total 2 2 3 3" xfId="11905"/>
    <cellStyle name="Total 2 2 3 3 2" xfId="11906"/>
    <cellStyle name="Total 2 2 3 3 2 2" xfId="11907"/>
    <cellStyle name="Total 2 2 3 3 3" xfId="11908"/>
    <cellStyle name="Total 2 2 3 3 3 2" xfId="11909"/>
    <cellStyle name="Total 2 2 3 3 4" xfId="11910"/>
    <cellStyle name="Total 2 2 3 3 4 2" xfId="11911"/>
    <cellStyle name="Total 2 2 3 3 5" xfId="11912"/>
    <cellStyle name="Total 2 2 3 3 5 2" xfId="11913"/>
    <cellStyle name="Total 2 2 3 3 6" xfId="11914"/>
    <cellStyle name="Total 2 2 3 3 6 2" xfId="11915"/>
    <cellStyle name="Total 2 2 3 3 7" xfId="11916"/>
    <cellStyle name="Total 2 2 3 3 7 2" xfId="11917"/>
    <cellStyle name="Total 2 2 3 3 8" xfId="11918"/>
    <cellStyle name="Total 2 2 3 4" xfId="11919"/>
    <cellStyle name="Total 2 2 3 4 2" xfId="11920"/>
    <cellStyle name="Total 2 2 3 4 2 2" xfId="11921"/>
    <cellStyle name="Total 2 2 3 4 3" xfId="11922"/>
    <cellStyle name="Total 2 2 3 4 3 2" xfId="11923"/>
    <cellStyle name="Total 2 2 3 4 4" xfId="11924"/>
    <cellStyle name="Total 2 2 3 4 4 2" xfId="11925"/>
    <cellStyle name="Total 2 2 3 4 5" xfId="11926"/>
    <cellStyle name="Total 2 2 3 4 5 2" xfId="11927"/>
    <cellStyle name="Total 2 2 3 4 6" xfId="11928"/>
    <cellStyle name="Total 2 2 3 4 6 2" xfId="11929"/>
    <cellStyle name="Total 2 2 3 4 7" xfId="11930"/>
    <cellStyle name="Total 2 2 3 4 7 2" xfId="11931"/>
    <cellStyle name="Total 2 2 3 4 8" xfId="11932"/>
    <cellStyle name="Total 2 2 3 5" xfId="11933"/>
    <cellStyle name="Total 2 2 3 5 2" xfId="11934"/>
    <cellStyle name="Total 2 2 3 5 2 2" xfId="11935"/>
    <cellStyle name="Total 2 2 3 5 3" xfId="11936"/>
    <cellStyle name="Total 2 2 3 5 3 2" xfId="11937"/>
    <cellStyle name="Total 2 2 3 5 4" xfId="11938"/>
    <cellStyle name="Total 2 2 3 5 4 2" xfId="11939"/>
    <cellStyle name="Total 2 2 3 5 5" xfId="11940"/>
    <cellStyle name="Total 2 2 3 5 5 2" xfId="11941"/>
    <cellStyle name="Total 2 2 3 5 6" xfId="11942"/>
    <cellStyle name="Total 2 2 3 5 6 2" xfId="11943"/>
    <cellStyle name="Total 2 2 3 5 7" xfId="11944"/>
    <cellStyle name="Total 2 2 3 5 7 2" xfId="11945"/>
    <cellStyle name="Total 2 2 3 5 8" xfId="11946"/>
    <cellStyle name="Total 2 2 3 6" xfId="11947"/>
    <cellStyle name="Total 2 2 3 6 2" xfId="11948"/>
    <cellStyle name="Total 2 2 3 6 2 2" xfId="11949"/>
    <cellStyle name="Total 2 2 3 6 3" xfId="11950"/>
    <cellStyle name="Total 2 2 3 6 3 2" xfId="11951"/>
    <cellStyle name="Total 2 2 3 6 4" xfId="11952"/>
    <cellStyle name="Total 2 2 3 6 4 2" xfId="11953"/>
    <cellStyle name="Total 2 2 3 6 5" xfId="11954"/>
    <cellStyle name="Total 2 2 3 6 5 2" xfId="11955"/>
    <cellStyle name="Total 2 2 3 6 6" xfId="11956"/>
    <cellStyle name="Total 2 2 3 6 6 2" xfId="11957"/>
    <cellStyle name="Total 2 2 3 6 7" xfId="11958"/>
    <cellStyle name="Total 2 2 3 6 7 2" xfId="11959"/>
    <cellStyle name="Total 2 2 3 6 8" xfId="11960"/>
    <cellStyle name="Total 2 2 3 7" xfId="11961"/>
    <cellStyle name="Total 2 2 3 7 2" xfId="11962"/>
    <cellStyle name="Total 2 2 3 7 2 2" xfId="11963"/>
    <cellStyle name="Total 2 2 3 7 3" xfId="11964"/>
    <cellStyle name="Total 2 2 3 7 3 2" xfId="11965"/>
    <cellStyle name="Total 2 2 3 7 4" xfId="11966"/>
    <cellStyle name="Total 2 2 3 7 4 2" xfId="11967"/>
    <cellStyle name="Total 2 2 3 7 5" xfId="11968"/>
    <cellStyle name="Total 2 2 3 7 5 2" xfId="11969"/>
    <cellStyle name="Total 2 2 3 7 6" xfId="11970"/>
    <cellStyle name="Total 2 2 3 7 6 2" xfId="11971"/>
    <cellStyle name="Total 2 2 3 7 7" xfId="11972"/>
    <cellStyle name="Total 2 2 3 7 7 2" xfId="11973"/>
    <cellStyle name="Total 2 2 3 7 8" xfId="11974"/>
    <cellStyle name="Total 2 2 3 8" xfId="11975"/>
    <cellStyle name="Total 2 2 3 8 2" xfId="11976"/>
    <cellStyle name="Total 2 2 3 8 2 2" xfId="11977"/>
    <cellStyle name="Total 2 2 3 8 3" xfId="11978"/>
    <cellStyle name="Total 2 2 3 8 3 2" xfId="11979"/>
    <cellStyle name="Total 2 2 3 8 4" xfId="11980"/>
    <cellStyle name="Total 2 2 3 8 4 2" xfId="11981"/>
    <cellStyle name="Total 2 2 3 8 5" xfId="11982"/>
    <cellStyle name="Total 2 2 3 8 5 2" xfId="11983"/>
    <cellStyle name="Total 2 2 3 8 6" xfId="11984"/>
    <cellStyle name="Total 2 2 3 8 6 2" xfId="11985"/>
    <cellStyle name="Total 2 2 3 8 7" xfId="11986"/>
    <cellStyle name="Total 2 2 3 8 7 2" xfId="11987"/>
    <cellStyle name="Total 2 2 3 8 8" xfId="11988"/>
    <cellStyle name="Total 2 2 3 9" xfId="11989"/>
    <cellStyle name="Total 2 2 3 9 2" xfId="11990"/>
    <cellStyle name="Total 2 2 3 9 2 2" xfId="11991"/>
    <cellStyle name="Total 2 2 3 9 3" xfId="11992"/>
    <cellStyle name="Total 2 2 3 9 3 2" xfId="11993"/>
    <cellStyle name="Total 2 2 3 9 4" xfId="11994"/>
    <cellStyle name="Total 2 2 3 9 4 2" xfId="11995"/>
    <cellStyle name="Total 2 2 3 9 5" xfId="11996"/>
    <cellStyle name="Total 2 2 3 9 5 2" xfId="11997"/>
    <cellStyle name="Total 2 2 3 9 6" xfId="11998"/>
    <cellStyle name="Total 2 2 3 9 6 2" xfId="11999"/>
    <cellStyle name="Total 2 2 3 9 7" xfId="12000"/>
    <cellStyle name="Total 2 2 3 9 7 2" xfId="12001"/>
    <cellStyle name="Total 2 2 3 9 8" xfId="12002"/>
    <cellStyle name="Total 2 2 4" xfId="12003"/>
    <cellStyle name="Total 2 2 4 2" xfId="12004"/>
    <cellStyle name="Total 2 2 4 2 2" xfId="12005"/>
    <cellStyle name="Total 2 2 4 3" xfId="12006"/>
    <cellStyle name="Total 2 2 4 3 2" xfId="12007"/>
    <cellStyle name="Total 2 2 4 4" xfId="12008"/>
    <cellStyle name="Total 2 2 4 4 2" xfId="12009"/>
    <cellStyle name="Total 2 2 4 5" xfId="12010"/>
    <cellStyle name="Total 2 2 4 5 2" xfId="12011"/>
    <cellStyle name="Total 2 2 4 6" xfId="12012"/>
    <cellStyle name="Total 2 2 4 6 2" xfId="12013"/>
    <cellStyle name="Total 2 2 4 7" xfId="12014"/>
    <cellStyle name="Total 2 2 4 7 2" xfId="12015"/>
    <cellStyle name="Total 2 2 4 8" xfId="12016"/>
    <cellStyle name="Total 2 2 5" xfId="12017"/>
    <cellStyle name="Total 2 2 5 2" xfId="12018"/>
    <cellStyle name="Total 2 2 5 2 2" xfId="12019"/>
    <cellStyle name="Total 2 2 5 3" xfId="12020"/>
    <cellStyle name="Total 2 2 5 3 2" xfId="12021"/>
    <cellStyle name="Total 2 2 5 4" xfId="12022"/>
    <cellStyle name="Total 2 2 5 4 2" xfId="12023"/>
    <cellStyle name="Total 2 2 5 5" xfId="12024"/>
    <cellStyle name="Total 2 2 5 5 2" xfId="12025"/>
    <cellStyle name="Total 2 2 5 6" xfId="12026"/>
    <cellStyle name="Total 2 2 5 6 2" xfId="12027"/>
    <cellStyle name="Total 2 2 5 7" xfId="12028"/>
    <cellStyle name="Total 2 2 5 7 2" xfId="12029"/>
    <cellStyle name="Total 2 2 5 8" xfId="12030"/>
    <cellStyle name="Total 2 2 6" xfId="12031"/>
    <cellStyle name="Total 2 2 6 2" xfId="12032"/>
    <cellStyle name="Total 2 2 6 2 2" xfId="12033"/>
    <cellStyle name="Total 2 2 6 3" xfId="12034"/>
    <cellStyle name="Total 2 2 6 3 2" xfId="12035"/>
    <cellStyle name="Total 2 2 6 4" xfId="12036"/>
    <cellStyle name="Total 2 2 6 4 2" xfId="12037"/>
    <cellStyle name="Total 2 2 6 5" xfId="12038"/>
    <cellStyle name="Total 2 2 6 5 2" xfId="12039"/>
    <cellStyle name="Total 2 2 6 6" xfId="12040"/>
    <cellStyle name="Total 2 2 6 6 2" xfId="12041"/>
    <cellStyle name="Total 2 2 6 7" xfId="12042"/>
    <cellStyle name="Total 2 2 6 7 2" xfId="12043"/>
    <cellStyle name="Total 2 2 6 8" xfId="12044"/>
    <cellStyle name="Total 2 2 7" xfId="12045"/>
    <cellStyle name="Total 2 2 7 2" xfId="12046"/>
    <cellStyle name="Total 2 2 7 2 2" xfId="12047"/>
    <cellStyle name="Total 2 2 7 3" xfId="12048"/>
    <cellStyle name="Total 2 2 7 3 2" xfId="12049"/>
    <cellStyle name="Total 2 2 7 4" xfId="12050"/>
    <cellStyle name="Total 2 2 7 4 2" xfId="12051"/>
    <cellStyle name="Total 2 2 7 5" xfId="12052"/>
    <cellStyle name="Total 2 2 7 5 2" xfId="12053"/>
    <cellStyle name="Total 2 2 7 6" xfId="12054"/>
    <cellStyle name="Total 2 2 7 6 2" xfId="12055"/>
    <cellStyle name="Total 2 2 7 7" xfId="12056"/>
    <cellStyle name="Total 2 2 7 7 2" xfId="12057"/>
    <cellStyle name="Total 2 2 7 8" xfId="12058"/>
    <cellStyle name="Total 2 2 8" xfId="12059"/>
    <cellStyle name="Total 2 2 8 2" xfId="12060"/>
    <cellStyle name="Total 2 2 8 2 2" xfId="12061"/>
    <cellStyle name="Total 2 2 8 3" xfId="12062"/>
    <cellStyle name="Total 2 2 8 3 2" xfId="12063"/>
    <cellStyle name="Total 2 2 8 4" xfId="12064"/>
    <cellStyle name="Total 2 2 8 4 2" xfId="12065"/>
    <cellStyle name="Total 2 2 8 5" xfId="12066"/>
    <cellStyle name="Total 2 2 8 5 2" xfId="12067"/>
    <cellStyle name="Total 2 2 8 6" xfId="12068"/>
    <cellStyle name="Total 2 2 8 6 2" xfId="12069"/>
    <cellStyle name="Total 2 2 8 7" xfId="12070"/>
    <cellStyle name="Total 2 2 8 7 2" xfId="12071"/>
    <cellStyle name="Total 2 2 8 8" xfId="12072"/>
    <cellStyle name="Total 2 2 9" xfId="12073"/>
    <cellStyle name="Total 2 2 9 2" xfId="12074"/>
    <cellStyle name="Total 2 2 9 2 2" xfId="12075"/>
    <cellStyle name="Total 2 2 9 3" xfId="12076"/>
    <cellStyle name="Total 2 2 9 3 2" xfId="12077"/>
    <cellStyle name="Total 2 2 9 4" xfId="12078"/>
    <cellStyle name="Total 2 2 9 4 2" xfId="12079"/>
    <cellStyle name="Total 2 2 9 5" xfId="12080"/>
    <cellStyle name="Total 2 2 9 5 2" xfId="12081"/>
    <cellStyle name="Total 2 2 9 6" xfId="12082"/>
    <cellStyle name="Total 2 2 9 6 2" xfId="12083"/>
    <cellStyle name="Total 2 2 9 7" xfId="12084"/>
    <cellStyle name="Total 2 2 9 7 2" xfId="12085"/>
    <cellStyle name="Total 2 2 9 8" xfId="12086"/>
    <cellStyle name="Total 2 20" xfId="12087"/>
    <cellStyle name="Total 2 20 2" xfId="12088"/>
    <cellStyle name="Total 2 21" xfId="12089"/>
    <cellStyle name="Total 2 21 2" xfId="12090"/>
    <cellStyle name="Total 2 22" xfId="12091"/>
    <cellStyle name="Total 2 22 2" xfId="12092"/>
    <cellStyle name="Total 2 23" xfId="12093"/>
    <cellStyle name="Total 2 23 2" xfId="12094"/>
    <cellStyle name="Total 2 24" xfId="12095"/>
    <cellStyle name="Total 2 24 2" xfId="12096"/>
    <cellStyle name="Total 2 25" xfId="12097"/>
    <cellStyle name="Total 2 25 2" xfId="12098"/>
    <cellStyle name="Total 2 26" xfId="12099"/>
    <cellStyle name="Total 2 26 2" xfId="12100"/>
    <cellStyle name="Total 2 27" xfId="12101"/>
    <cellStyle name="Total 2 27 2" xfId="12102"/>
    <cellStyle name="Total 2 28" xfId="12103"/>
    <cellStyle name="Total 2 28 2" xfId="12104"/>
    <cellStyle name="Total 2 29" xfId="12105"/>
    <cellStyle name="Total 2 29 2" xfId="12106"/>
    <cellStyle name="Total 2 3" xfId="12107"/>
    <cellStyle name="Total 2 3 10" xfId="12108"/>
    <cellStyle name="Total 2 3 10 2" xfId="12109"/>
    <cellStyle name="Total 2 3 10 2 2" xfId="12110"/>
    <cellStyle name="Total 2 3 10 3" xfId="12111"/>
    <cellStyle name="Total 2 3 10 3 2" xfId="12112"/>
    <cellStyle name="Total 2 3 10 4" xfId="12113"/>
    <cellStyle name="Total 2 3 10 4 2" xfId="12114"/>
    <cellStyle name="Total 2 3 10 5" xfId="12115"/>
    <cellStyle name="Total 2 3 10 5 2" xfId="12116"/>
    <cellStyle name="Total 2 3 10 6" xfId="12117"/>
    <cellStyle name="Total 2 3 10 6 2" xfId="12118"/>
    <cellStyle name="Total 2 3 10 7" xfId="12119"/>
    <cellStyle name="Total 2 3 10 7 2" xfId="12120"/>
    <cellStyle name="Total 2 3 10 8" xfId="12121"/>
    <cellStyle name="Total 2 3 11" xfId="12122"/>
    <cellStyle name="Total 2 3 11 2" xfId="12123"/>
    <cellStyle name="Total 2 3 11 2 2" xfId="12124"/>
    <cellStyle name="Total 2 3 11 3" xfId="12125"/>
    <cellStyle name="Total 2 3 11 3 2" xfId="12126"/>
    <cellStyle name="Total 2 3 11 4" xfId="12127"/>
    <cellStyle name="Total 2 3 11 4 2" xfId="12128"/>
    <cellStyle name="Total 2 3 11 5" xfId="12129"/>
    <cellStyle name="Total 2 3 11 5 2" xfId="12130"/>
    <cellStyle name="Total 2 3 11 6" xfId="12131"/>
    <cellStyle name="Total 2 3 11 6 2" xfId="12132"/>
    <cellStyle name="Total 2 3 11 7" xfId="12133"/>
    <cellStyle name="Total 2 3 11 7 2" xfId="12134"/>
    <cellStyle name="Total 2 3 11 8" xfId="12135"/>
    <cellStyle name="Total 2 3 12" xfId="12136"/>
    <cellStyle name="Total 2 3 12 2" xfId="12137"/>
    <cellStyle name="Total 2 3 12 2 2" xfId="12138"/>
    <cellStyle name="Total 2 3 12 3" xfId="12139"/>
    <cellStyle name="Total 2 3 12 3 2" xfId="12140"/>
    <cellStyle name="Total 2 3 12 4" xfId="12141"/>
    <cellStyle name="Total 2 3 12 4 2" xfId="12142"/>
    <cellStyle name="Total 2 3 12 5" xfId="12143"/>
    <cellStyle name="Total 2 3 12 5 2" xfId="12144"/>
    <cellStyle name="Total 2 3 12 6" xfId="12145"/>
    <cellStyle name="Total 2 3 12 6 2" xfId="12146"/>
    <cellStyle name="Total 2 3 12 7" xfId="12147"/>
    <cellStyle name="Total 2 3 12 7 2" xfId="12148"/>
    <cellStyle name="Total 2 3 12 8" xfId="12149"/>
    <cellStyle name="Total 2 3 13" xfId="12150"/>
    <cellStyle name="Total 2 3 13 2" xfId="12151"/>
    <cellStyle name="Total 2 3 13 2 2" xfId="12152"/>
    <cellStyle name="Total 2 3 13 3" xfId="12153"/>
    <cellStyle name="Total 2 3 13 3 2" xfId="12154"/>
    <cellStyle name="Total 2 3 13 4" xfId="12155"/>
    <cellStyle name="Total 2 3 13 4 2" xfId="12156"/>
    <cellStyle name="Total 2 3 13 5" xfId="12157"/>
    <cellStyle name="Total 2 3 13 5 2" xfId="12158"/>
    <cellStyle name="Total 2 3 13 6" xfId="12159"/>
    <cellStyle name="Total 2 3 13 6 2" xfId="12160"/>
    <cellStyle name="Total 2 3 13 7" xfId="12161"/>
    <cellStyle name="Total 2 3 13 7 2" xfId="12162"/>
    <cellStyle name="Total 2 3 13 8" xfId="12163"/>
    <cellStyle name="Total 2 3 14" xfId="12164"/>
    <cellStyle name="Total 2 3 14 2" xfId="12165"/>
    <cellStyle name="Total 2 3 15" xfId="12166"/>
    <cellStyle name="Total 2 3 16" xfId="12167"/>
    <cellStyle name="Total 2 3 17" xfId="12168"/>
    <cellStyle name="Total 2 3 2" xfId="12169"/>
    <cellStyle name="Total 2 3 2 2" xfId="12170"/>
    <cellStyle name="Total 2 3 2 2 2" xfId="12171"/>
    <cellStyle name="Total 2 3 2 3" xfId="12172"/>
    <cellStyle name="Total 2 3 2 3 2" xfId="12173"/>
    <cellStyle name="Total 2 3 2 4" xfId="12174"/>
    <cellStyle name="Total 2 3 2 4 2" xfId="12175"/>
    <cellStyle name="Total 2 3 2 5" xfId="12176"/>
    <cellStyle name="Total 2 3 2 5 2" xfId="12177"/>
    <cellStyle name="Total 2 3 2 6" xfId="12178"/>
    <cellStyle name="Total 2 3 2 6 2" xfId="12179"/>
    <cellStyle name="Total 2 3 2 7" xfId="12180"/>
    <cellStyle name="Total 2 3 2 7 2" xfId="12181"/>
    <cellStyle name="Total 2 3 2 8" xfId="12182"/>
    <cellStyle name="Total 2 3 3" xfId="12183"/>
    <cellStyle name="Total 2 3 3 2" xfId="12184"/>
    <cellStyle name="Total 2 3 3 2 2" xfId="12185"/>
    <cellStyle name="Total 2 3 3 3" xfId="12186"/>
    <cellStyle name="Total 2 3 3 3 2" xfId="12187"/>
    <cellStyle name="Total 2 3 3 4" xfId="12188"/>
    <cellStyle name="Total 2 3 3 4 2" xfId="12189"/>
    <cellStyle name="Total 2 3 3 5" xfId="12190"/>
    <cellStyle name="Total 2 3 3 5 2" xfId="12191"/>
    <cellStyle name="Total 2 3 3 6" xfId="12192"/>
    <cellStyle name="Total 2 3 3 6 2" xfId="12193"/>
    <cellStyle name="Total 2 3 3 7" xfId="12194"/>
    <cellStyle name="Total 2 3 3 7 2" xfId="12195"/>
    <cellStyle name="Total 2 3 3 8" xfId="12196"/>
    <cellStyle name="Total 2 3 4" xfId="12197"/>
    <cellStyle name="Total 2 3 4 2" xfId="12198"/>
    <cellStyle name="Total 2 3 4 2 2" xfId="12199"/>
    <cellStyle name="Total 2 3 4 3" xfId="12200"/>
    <cellStyle name="Total 2 3 4 3 2" xfId="12201"/>
    <cellStyle name="Total 2 3 4 4" xfId="12202"/>
    <cellStyle name="Total 2 3 4 4 2" xfId="12203"/>
    <cellStyle name="Total 2 3 4 5" xfId="12204"/>
    <cellStyle name="Total 2 3 4 5 2" xfId="12205"/>
    <cellStyle name="Total 2 3 4 6" xfId="12206"/>
    <cellStyle name="Total 2 3 4 6 2" xfId="12207"/>
    <cellStyle name="Total 2 3 4 7" xfId="12208"/>
    <cellStyle name="Total 2 3 4 7 2" xfId="12209"/>
    <cellStyle name="Total 2 3 4 8" xfId="12210"/>
    <cellStyle name="Total 2 3 5" xfId="12211"/>
    <cellStyle name="Total 2 3 5 2" xfId="12212"/>
    <cellStyle name="Total 2 3 5 2 2" xfId="12213"/>
    <cellStyle name="Total 2 3 5 3" xfId="12214"/>
    <cellStyle name="Total 2 3 5 3 2" xfId="12215"/>
    <cellStyle name="Total 2 3 5 4" xfId="12216"/>
    <cellStyle name="Total 2 3 5 4 2" xfId="12217"/>
    <cellStyle name="Total 2 3 5 5" xfId="12218"/>
    <cellStyle name="Total 2 3 5 5 2" xfId="12219"/>
    <cellStyle name="Total 2 3 5 6" xfId="12220"/>
    <cellStyle name="Total 2 3 5 6 2" xfId="12221"/>
    <cellStyle name="Total 2 3 5 7" xfId="12222"/>
    <cellStyle name="Total 2 3 5 7 2" xfId="12223"/>
    <cellStyle name="Total 2 3 5 8" xfId="12224"/>
    <cellStyle name="Total 2 3 6" xfId="12225"/>
    <cellStyle name="Total 2 3 6 2" xfId="12226"/>
    <cellStyle name="Total 2 3 6 2 2" xfId="12227"/>
    <cellStyle name="Total 2 3 6 3" xfId="12228"/>
    <cellStyle name="Total 2 3 6 3 2" xfId="12229"/>
    <cellStyle name="Total 2 3 6 4" xfId="12230"/>
    <cellStyle name="Total 2 3 6 4 2" xfId="12231"/>
    <cellStyle name="Total 2 3 6 5" xfId="12232"/>
    <cellStyle name="Total 2 3 6 5 2" xfId="12233"/>
    <cellStyle name="Total 2 3 6 6" xfId="12234"/>
    <cellStyle name="Total 2 3 6 6 2" xfId="12235"/>
    <cellStyle name="Total 2 3 6 7" xfId="12236"/>
    <cellStyle name="Total 2 3 6 7 2" xfId="12237"/>
    <cellStyle name="Total 2 3 6 8" xfId="12238"/>
    <cellStyle name="Total 2 3 7" xfId="12239"/>
    <cellStyle name="Total 2 3 7 2" xfId="12240"/>
    <cellStyle name="Total 2 3 7 2 2" xfId="12241"/>
    <cellStyle name="Total 2 3 7 3" xfId="12242"/>
    <cellStyle name="Total 2 3 7 3 2" xfId="12243"/>
    <cellStyle name="Total 2 3 7 4" xfId="12244"/>
    <cellStyle name="Total 2 3 7 4 2" xfId="12245"/>
    <cellStyle name="Total 2 3 7 5" xfId="12246"/>
    <cellStyle name="Total 2 3 7 5 2" xfId="12247"/>
    <cellStyle name="Total 2 3 7 6" xfId="12248"/>
    <cellStyle name="Total 2 3 7 6 2" xfId="12249"/>
    <cellStyle name="Total 2 3 7 7" xfId="12250"/>
    <cellStyle name="Total 2 3 7 7 2" xfId="12251"/>
    <cellStyle name="Total 2 3 7 8" xfId="12252"/>
    <cellStyle name="Total 2 3 8" xfId="12253"/>
    <cellStyle name="Total 2 3 8 2" xfId="12254"/>
    <cellStyle name="Total 2 3 8 2 2" xfId="12255"/>
    <cellStyle name="Total 2 3 8 3" xfId="12256"/>
    <cellStyle name="Total 2 3 8 3 2" xfId="12257"/>
    <cellStyle name="Total 2 3 8 4" xfId="12258"/>
    <cellStyle name="Total 2 3 8 4 2" xfId="12259"/>
    <cellStyle name="Total 2 3 8 5" xfId="12260"/>
    <cellStyle name="Total 2 3 8 5 2" xfId="12261"/>
    <cellStyle name="Total 2 3 8 6" xfId="12262"/>
    <cellStyle name="Total 2 3 8 6 2" xfId="12263"/>
    <cellStyle name="Total 2 3 8 7" xfId="12264"/>
    <cellStyle name="Total 2 3 8 7 2" xfId="12265"/>
    <cellStyle name="Total 2 3 8 8" xfId="12266"/>
    <cellStyle name="Total 2 3 9" xfId="12267"/>
    <cellStyle name="Total 2 3 9 2" xfId="12268"/>
    <cellStyle name="Total 2 3 9 2 2" xfId="12269"/>
    <cellStyle name="Total 2 3 9 3" xfId="12270"/>
    <cellStyle name="Total 2 3 9 3 2" xfId="12271"/>
    <cellStyle name="Total 2 3 9 4" xfId="12272"/>
    <cellStyle name="Total 2 3 9 4 2" xfId="12273"/>
    <cellStyle name="Total 2 3 9 5" xfId="12274"/>
    <cellStyle name="Total 2 3 9 5 2" xfId="12275"/>
    <cellStyle name="Total 2 3 9 6" xfId="12276"/>
    <cellStyle name="Total 2 3 9 6 2" xfId="12277"/>
    <cellStyle name="Total 2 3 9 7" xfId="12278"/>
    <cellStyle name="Total 2 3 9 7 2" xfId="12279"/>
    <cellStyle name="Total 2 3 9 8" xfId="12280"/>
    <cellStyle name="Total 2 30" xfId="12281"/>
    <cellStyle name="Total 2 30 2" xfId="12282"/>
    <cellStyle name="Total 2 31" xfId="12283"/>
    <cellStyle name="Total 2 31 2" xfId="12284"/>
    <cellStyle name="Total 2 32" xfId="12285"/>
    <cellStyle name="Total 2 32 2" xfId="12286"/>
    <cellStyle name="Total 2 33" xfId="12287"/>
    <cellStyle name="Total 2 33 2" xfId="12288"/>
    <cellStyle name="Total 2 34" xfId="12289"/>
    <cellStyle name="Total 2 34 2" xfId="12290"/>
    <cellStyle name="Total 2 35" xfId="12291"/>
    <cellStyle name="Total 2 35 2" xfId="12292"/>
    <cellStyle name="Total 2 36" xfId="12293"/>
    <cellStyle name="Total 2 36 2" xfId="12294"/>
    <cellStyle name="Total 2 37" xfId="12295"/>
    <cellStyle name="Total 2 37 2" xfId="12296"/>
    <cellStyle name="Total 2 38" xfId="12297"/>
    <cellStyle name="Total 2 38 2" xfId="12298"/>
    <cellStyle name="Total 2 39" xfId="12299"/>
    <cellStyle name="Total 2 39 2" xfId="12300"/>
    <cellStyle name="Total 2 4" xfId="12301"/>
    <cellStyle name="Total 2 4 10" xfId="12302"/>
    <cellStyle name="Total 2 4 10 2" xfId="12303"/>
    <cellStyle name="Total 2 4 10 2 2" xfId="12304"/>
    <cellStyle name="Total 2 4 10 3" xfId="12305"/>
    <cellStyle name="Total 2 4 10 3 2" xfId="12306"/>
    <cellStyle name="Total 2 4 10 4" xfId="12307"/>
    <cellStyle name="Total 2 4 10 4 2" xfId="12308"/>
    <cellStyle name="Total 2 4 10 5" xfId="12309"/>
    <cellStyle name="Total 2 4 10 5 2" xfId="12310"/>
    <cellStyle name="Total 2 4 10 6" xfId="12311"/>
    <cellStyle name="Total 2 4 10 6 2" xfId="12312"/>
    <cellStyle name="Total 2 4 10 7" xfId="12313"/>
    <cellStyle name="Total 2 4 10 7 2" xfId="12314"/>
    <cellStyle name="Total 2 4 10 8" xfId="12315"/>
    <cellStyle name="Total 2 4 11" xfId="12316"/>
    <cellStyle name="Total 2 4 11 2" xfId="12317"/>
    <cellStyle name="Total 2 4 11 2 2" xfId="12318"/>
    <cellStyle name="Total 2 4 11 3" xfId="12319"/>
    <cellStyle name="Total 2 4 11 3 2" xfId="12320"/>
    <cellStyle name="Total 2 4 11 4" xfId="12321"/>
    <cellStyle name="Total 2 4 11 4 2" xfId="12322"/>
    <cellStyle name="Total 2 4 11 5" xfId="12323"/>
    <cellStyle name="Total 2 4 11 5 2" xfId="12324"/>
    <cellStyle name="Total 2 4 11 6" xfId="12325"/>
    <cellStyle name="Total 2 4 11 6 2" xfId="12326"/>
    <cellStyle name="Total 2 4 11 7" xfId="12327"/>
    <cellStyle name="Total 2 4 11 7 2" xfId="12328"/>
    <cellStyle name="Total 2 4 11 8" xfId="12329"/>
    <cellStyle name="Total 2 4 12" xfId="12330"/>
    <cellStyle name="Total 2 4 12 2" xfId="12331"/>
    <cellStyle name="Total 2 4 12 2 2" xfId="12332"/>
    <cellStyle name="Total 2 4 12 3" xfId="12333"/>
    <cellStyle name="Total 2 4 12 3 2" xfId="12334"/>
    <cellStyle name="Total 2 4 12 4" xfId="12335"/>
    <cellStyle name="Total 2 4 12 4 2" xfId="12336"/>
    <cellStyle name="Total 2 4 12 5" xfId="12337"/>
    <cellStyle name="Total 2 4 12 5 2" xfId="12338"/>
    <cellStyle name="Total 2 4 12 6" xfId="12339"/>
    <cellStyle name="Total 2 4 12 6 2" xfId="12340"/>
    <cellStyle name="Total 2 4 12 7" xfId="12341"/>
    <cellStyle name="Total 2 4 12 7 2" xfId="12342"/>
    <cellStyle name="Total 2 4 12 8" xfId="12343"/>
    <cellStyle name="Total 2 4 13" xfId="12344"/>
    <cellStyle name="Total 2 4 13 2" xfId="12345"/>
    <cellStyle name="Total 2 4 13 2 2" xfId="12346"/>
    <cellStyle name="Total 2 4 13 3" xfId="12347"/>
    <cellStyle name="Total 2 4 13 3 2" xfId="12348"/>
    <cellStyle name="Total 2 4 13 4" xfId="12349"/>
    <cellStyle name="Total 2 4 13 4 2" xfId="12350"/>
    <cellStyle name="Total 2 4 13 5" xfId="12351"/>
    <cellStyle name="Total 2 4 13 5 2" xfId="12352"/>
    <cellStyle name="Total 2 4 13 6" xfId="12353"/>
    <cellStyle name="Total 2 4 13 6 2" xfId="12354"/>
    <cellStyle name="Total 2 4 13 7" xfId="12355"/>
    <cellStyle name="Total 2 4 13 7 2" xfId="12356"/>
    <cellStyle name="Total 2 4 13 8" xfId="12357"/>
    <cellStyle name="Total 2 4 14" xfId="12358"/>
    <cellStyle name="Total 2 4 14 2" xfId="12359"/>
    <cellStyle name="Total 2 4 15" xfId="12360"/>
    <cellStyle name="Total 2 4 16" xfId="12361"/>
    <cellStyle name="Total 2 4 17" xfId="12362"/>
    <cellStyle name="Total 2 4 2" xfId="12363"/>
    <cellStyle name="Total 2 4 2 2" xfId="12364"/>
    <cellStyle name="Total 2 4 2 2 2" xfId="12365"/>
    <cellStyle name="Total 2 4 2 3" xfId="12366"/>
    <cellStyle name="Total 2 4 2 3 2" xfId="12367"/>
    <cellStyle name="Total 2 4 2 4" xfId="12368"/>
    <cellStyle name="Total 2 4 2 4 2" xfId="12369"/>
    <cellStyle name="Total 2 4 2 5" xfId="12370"/>
    <cellStyle name="Total 2 4 2 5 2" xfId="12371"/>
    <cellStyle name="Total 2 4 2 6" xfId="12372"/>
    <cellStyle name="Total 2 4 2 6 2" xfId="12373"/>
    <cellStyle name="Total 2 4 2 7" xfId="12374"/>
    <cellStyle name="Total 2 4 2 7 2" xfId="12375"/>
    <cellStyle name="Total 2 4 2 8" xfId="12376"/>
    <cellStyle name="Total 2 4 3" xfId="12377"/>
    <cellStyle name="Total 2 4 3 2" xfId="12378"/>
    <cellStyle name="Total 2 4 3 2 2" xfId="12379"/>
    <cellStyle name="Total 2 4 3 3" xfId="12380"/>
    <cellStyle name="Total 2 4 3 3 2" xfId="12381"/>
    <cellStyle name="Total 2 4 3 4" xfId="12382"/>
    <cellStyle name="Total 2 4 3 4 2" xfId="12383"/>
    <cellStyle name="Total 2 4 3 5" xfId="12384"/>
    <cellStyle name="Total 2 4 3 5 2" xfId="12385"/>
    <cellStyle name="Total 2 4 3 6" xfId="12386"/>
    <cellStyle name="Total 2 4 3 6 2" xfId="12387"/>
    <cellStyle name="Total 2 4 3 7" xfId="12388"/>
    <cellStyle name="Total 2 4 3 7 2" xfId="12389"/>
    <cellStyle name="Total 2 4 3 8" xfId="12390"/>
    <cellStyle name="Total 2 4 4" xfId="12391"/>
    <cellStyle name="Total 2 4 4 2" xfId="12392"/>
    <cellStyle name="Total 2 4 4 2 2" xfId="12393"/>
    <cellStyle name="Total 2 4 4 3" xfId="12394"/>
    <cellStyle name="Total 2 4 4 3 2" xfId="12395"/>
    <cellStyle name="Total 2 4 4 4" xfId="12396"/>
    <cellStyle name="Total 2 4 4 4 2" xfId="12397"/>
    <cellStyle name="Total 2 4 4 5" xfId="12398"/>
    <cellStyle name="Total 2 4 4 5 2" xfId="12399"/>
    <cellStyle name="Total 2 4 4 6" xfId="12400"/>
    <cellStyle name="Total 2 4 4 6 2" xfId="12401"/>
    <cellStyle name="Total 2 4 4 7" xfId="12402"/>
    <cellStyle name="Total 2 4 4 7 2" xfId="12403"/>
    <cellStyle name="Total 2 4 4 8" xfId="12404"/>
    <cellStyle name="Total 2 4 5" xfId="12405"/>
    <cellStyle name="Total 2 4 5 2" xfId="12406"/>
    <cellStyle name="Total 2 4 5 2 2" xfId="12407"/>
    <cellStyle name="Total 2 4 5 3" xfId="12408"/>
    <cellStyle name="Total 2 4 5 3 2" xfId="12409"/>
    <cellStyle name="Total 2 4 5 4" xfId="12410"/>
    <cellStyle name="Total 2 4 5 4 2" xfId="12411"/>
    <cellStyle name="Total 2 4 5 5" xfId="12412"/>
    <cellStyle name="Total 2 4 5 5 2" xfId="12413"/>
    <cellStyle name="Total 2 4 5 6" xfId="12414"/>
    <cellStyle name="Total 2 4 5 6 2" xfId="12415"/>
    <cellStyle name="Total 2 4 5 7" xfId="12416"/>
    <cellStyle name="Total 2 4 5 7 2" xfId="12417"/>
    <cellStyle name="Total 2 4 5 8" xfId="12418"/>
    <cellStyle name="Total 2 4 6" xfId="12419"/>
    <cellStyle name="Total 2 4 6 2" xfId="12420"/>
    <cellStyle name="Total 2 4 6 2 2" xfId="12421"/>
    <cellStyle name="Total 2 4 6 3" xfId="12422"/>
    <cellStyle name="Total 2 4 6 3 2" xfId="12423"/>
    <cellStyle name="Total 2 4 6 4" xfId="12424"/>
    <cellStyle name="Total 2 4 6 4 2" xfId="12425"/>
    <cellStyle name="Total 2 4 6 5" xfId="12426"/>
    <cellStyle name="Total 2 4 6 5 2" xfId="12427"/>
    <cellStyle name="Total 2 4 6 6" xfId="12428"/>
    <cellStyle name="Total 2 4 6 6 2" xfId="12429"/>
    <cellStyle name="Total 2 4 6 7" xfId="12430"/>
    <cellStyle name="Total 2 4 6 7 2" xfId="12431"/>
    <cellStyle name="Total 2 4 6 8" xfId="12432"/>
    <cellStyle name="Total 2 4 7" xfId="12433"/>
    <cellStyle name="Total 2 4 7 2" xfId="12434"/>
    <cellStyle name="Total 2 4 7 2 2" xfId="12435"/>
    <cellStyle name="Total 2 4 7 3" xfId="12436"/>
    <cellStyle name="Total 2 4 7 3 2" xfId="12437"/>
    <cellStyle name="Total 2 4 7 4" xfId="12438"/>
    <cellStyle name="Total 2 4 7 4 2" xfId="12439"/>
    <cellStyle name="Total 2 4 7 5" xfId="12440"/>
    <cellStyle name="Total 2 4 7 5 2" xfId="12441"/>
    <cellStyle name="Total 2 4 7 6" xfId="12442"/>
    <cellStyle name="Total 2 4 7 6 2" xfId="12443"/>
    <cellStyle name="Total 2 4 7 7" xfId="12444"/>
    <cellStyle name="Total 2 4 7 7 2" xfId="12445"/>
    <cellStyle name="Total 2 4 7 8" xfId="12446"/>
    <cellStyle name="Total 2 4 8" xfId="12447"/>
    <cellStyle name="Total 2 4 8 2" xfId="12448"/>
    <cellStyle name="Total 2 4 8 2 2" xfId="12449"/>
    <cellStyle name="Total 2 4 8 3" xfId="12450"/>
    <cellStyle name="Total 2 4 8 3 2" xfId="12451"/>
    <cellStyle name="Total 2 4 8 4" xfId="12452"/>
    <cellStyle name="Total 2 4 8 4 2" xfId="12453"/>
    <cellStyle name="Total 2 4 8 5" xfId="12454"/>
    <cellStyle name="Total 2 4 8 5 2" xfId="12455"/>
    <cellStyle name="Total 2 4 8 6" xfId="12456"/>
    <cellStyle name="Total 2 4 8 6 2" xfId="12457"/>
    <cellStyle name="Total 2 4 8 7" xfId="12458"/>
    <cellStyle name="Total 2 4 8 7 2" xfId="12459"/>
    <cellStyle name="Total 2 4 8 8" xfId="12460"/>
    <cellStyle name="Total 2 4 9" xfId="12461"/>
    <cellStyle name="Total 2 4 9 2" xfId="12462"/>
    <cellStyle name="Total 2 4 9 2 2" xfId="12463"/>
    <cellStyle name="Total 2 4 9 3" xfId="12464"/>
    <cellStyle name="Total 2 4 9 3 2" xfId="12465"/>
    <cellStyle name="Total 2 4 9 4" xfId="12466"/>
    <cellStyle name="Total 2 4 9 4 2" xfId="12467"/>
    <cellStyle name="Total 2 4 9 5" xfId="12468"/>
    <cellStyle name="Total 2 4 9 5 2" xfId="12469"/>
    <cellStyle name="Total 2 4 9 6" xfId="12470"/>
    <cellStyle name="Total 2 4 9 6 2" xfId="12471"/>
    <cellStyle name="Total 2 4 9 7" xfId="12472"/>
    <cellStyle name="Total 2 4 9 7 2" xfId="12473"/>
    <cellStyle name="Total 2 4 9 8" xfId="12474"/>
    <cellStyle name="Total 2 40" xfId="12475"/>
    <cellStyle name="Total 2 40 2" xfId="12476"/>
    <cellStyle name="Total 2 41" xfId="12477"/>
    <cellStyle name="Total 2 41 2" xfId="12478"/>
    <cellStyle name="Total 2 42" xfId="12479"/>
    <cellStyle name="Total 2 42 2" xfId="12480"/>
    <cellStyle name="Total 2 43" xfId="12481"/>
    <cellStyle name="Total 2 43 2" xfId="12482"/>
    <cellStyle name="Total 2 44" xfId="12483"/>
    <cellStyle name="Total 2 44 2" xfId="12484"/>
    <cellStyle name="Total 2 45" xfId="12485"/>
    <cellStyle name="Total 2 46" xfId="12486"/>
    <cellStyle name="Total 2 47" xfId="12487"/>
    <cellStyle name="Total 2 5" xfId="12488"/>
    <cellStyle name="Total 2 5 10" xfId="12489"/>
    <cellStyle name="Total 2 5 2" xfId="12490"/>
    <cellStyle name="Total 2 5 2 2" xfId="12491"/>
    <cellStyle name="Total 2 5 3" xfId="12492"/>
    <cellStyle name="Total 2 5 3 2" xfId="12493"/>
    <cellStyle name="Total 2 5 4" xfId="12494"/>
    <cellStyle name="Total 2 5 4 2" xfId="12495"/>
    <cellStyle name="Total 2 5 5" xfId="12496"/>
    <cellStyle name="Total 2 5 5 2" xfId="12497"/>
    <cellStyle name="Total 2 5 6" xfId="12498"/>
    <cellStyle name="Total 2 5 6 2" xfId="12499"/>
    <cellStyle name="Total 2 5 7" xfId="12500"/>
    <cellStyle name="Total 2 5 7 2" xfId="12501"/>
    <cellStyle name="Total 2 5 8" xfId="12502"/>
    <cellStyle name="Total 2 5 9" xfId="12503"/>
    <cellStyle name="Total 2 6" xfId="12504"/>
    <cellStyle name="Total 2 6 10" xfId="12505"/>
    <cellStyle name="Total 2 6 2" xfId="12506"/>
    <cellStyle name="Total 2 6 2 2" xfId="12507"/>
    <cellStyle name="Total 2 6 3" xfId="12508"/>
    <cellStyle name="Total 2 6 3 2" xfId="12509"/>
    <cellStyle name="Total 2 6 4" xfId="12510"/>
    <cellStyle name="Total 2 6 4 2" xfId="12511"/>
    <cellStyle name="Total 2 6 5" xfId="12512"/>
    <cellStyle name="Total 2 6 5 2" xfId="12513"/>
    <cellStyle name="Total 2 6 6" xfId="12514"/>
    <cellStyle name="Total 2 6 6 2" xfId="12515"/>
    <cellStyle name="Total 2 6 7" xfId="12516"/>
    <cellStyle name="Total 2 6 7 2" xfId="12517"/>
    <cellStyle name="Total 2 6 8" xfId="12518"/>
    <cellStyle name="Total 2 6 9" xfId="12519"/>
    <cellStyle name="Total 2 7" xfId="12520"/>
    <cellStyle name="Total 2 7 10" xfId="12521"/>
    <cellStyle name="Total 2 7 2" xfId="12522"/>
    <cellStyle name="Total 2 7 2 2" xfId="12523"/>
    <cellStyle name="Total 2 7 3" xfId="12524"/>
    <cellStyle name="Total 2 7 3 2" xfId="12525"/>
    <cellStyle name="Total 2 7 4" xfId="12526"/>
    <cellStyle name="Total 2 7 4 2" xfId="12527"/>
    <cellStyle name="Total 2 7 5" xfId="12528"/>
    <cellStyle name="Total 2 7 5 2" xfId="12529"/>
    <cellStyle name="Total 2 7 6" xfId="12530"/>
    <cellStyle name="Total 2 7 6 2" xfId="12531"/>
    <cellStyle name="Total 2 7 7" xfId="12532"/>
    <cellStyle name="Total 2 7 7 2" xfId="12533"/>
    <cellStyle name="Total 2 7 8" xfId="12534"/>
    <cellStyle name="Total 2 7 9" xfId="12535"/>
    <cellStyle name="Total 2 8" xfId="12536"/>
    <cellStyle name="Total 2 8 10" xfId="12537"/>
    <cellStyle name="Total 2 8 2" xfId="12538"/>
    <cellStyle name="Total 2 8 2 2" xfId="12539"/>
    <cellStyle name="Total 2 8 3" xfId="12540"/>
    <cellStyle name="Total 2 8 3 2" xfId="12541"/>
    <cellStyle name="Total 2 8 4" xfId="12542"/>
    <cellStyle name="Total 2 8 4 2" xfId="12543"/>
    <cellStyle name="Total 2 8 5" xfId="12544"/>
    <cellStyle name="Total 2 8 5 2" xfId="12545"/>
    <cellStyle name="Total 2 8 6" xfId="12546"/>
    <cellStyle name="Total 2 8 6 2" xfId="12547"/>
    <cellStyle name="Total 2 8 7" xfId="12548"/>
    <cellStyle name="Total 2 8 7 2" xfId="12549"/>
    <cellStyle name="Total 2 8 8" xfId="12550"/>
    <cellStyle name="Total 2 8 9" xfId="12551"/>
    <cellStyle name="Total 2 9" xfId="12552"/>
    <cellStyle name="Total 2 9 10" xfId="12553"/>
    <cellStyle name="Total 2 9 2" xfId="12554"/>
    <cellStyle name="Total 2 9 2 2" xfId="12555"/>
    <cellStyle name="Total 2 9 3" xfId="12556"/>
    <cellStyle name="Total 2 9 3 2" xfId="12557"/>
    <cellStyle name="Total 2 9 4" xfId="12558"/>
    <cellStyle name="Total 2 9 4 2" xfId="12559"/>
    <cellStyle name="Total 2 9 5" xfId="12560"/>
    <cellStyle name="Total 2 9 5 2" xfId="12561"/>
    <cellStyle name="Total 2 9 6" xfId="12562"/>
    <cellStyle name="Total 2 9 6 2" xfId="12563"/>
    <cellStyle name="Total 2 9 7" xfId="12564"/>
    <cellStyle name="Total 2 9 7 2" xfId="12565"/>
    <cellStyle name="Total 2 9 8" xfId="12566"/>
    <cellStyle name="Total 2 9 9" xfId="12567"/>
    <cellStyle name="Total 3" xfId="12568"/>
    <cellStyle name="Total 3 2" xfId="12569"/>
    <cellStyle name="Total 4" xfId="12570"/>
    <cellStyle name="Total 5" xfId="12571"/>
    <cellStyle name="Vérification 2" xfId="12572"/>
    <cellStyle name="Vérification 2 2" xfId="12573"/>
    <cellStyle name="Vérification 2 3" xfId="12574"/>
    <cellStyle name="Vérification 3" xfId="12575"/>
    <cellStyle name="Vérification 4" xfId="12576"/>
  </cellStyles>
  <dxfs count="29">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000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rgb="FFFF000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All Data</c:v>
          </c:tx>
          <c:spPr>
            <a:ln w="25400" cap="rnd">
              <a:noFill/>
              <a:round/>
            </a:ln>
            <a:effectLst/>
          </c:spPr>
          <c:marker>
            <c:symbol val="circle"/>
            <c:size val="6"/>
            <c:spPr>
              <a:solidFill>
                <a:schemeClr val="bg1">
                  <a:lumMod val="65000"/>
                </a:schemeClr>
              </a:solidFill>
              <a:ln w="9525">
                <a:solidFill>
                  <a:schemeClr val="bg1">
                    <a:lumMod val="65000"/>
                  </a:schemeClr>
                </a:solidFill>
              </a:ln>
              <a:effectLst/>
            </c:spPr>
          </c:marker>
          <c:dPt>
            <c:idx val="0"/>
            <c:marker>
              <c:spPr>
                <a:solidFill>
                  <a:schemeClr val="bg1">
                    <a:lumMod val="65000"/>
                  </a:schemeClr>
                </a:solidFill>
                <a:ln>
                  <a:solidFill>
                    <a:schemeClr val="bg1">
                      <a:lumMod val="65000"/>
                    </a:schemeClr>
                  </a:solidFill>
                </a:ln>
              </c:spPr>
            </c:marker>
            <c:bubble3D val="0"/>
            <c:spPr>
              <a:ln w="19050">
                <a:noFill/>
              </a:ln>
            </c:spPr>
            <c:extLst xmlns:c16r2="http://schemas.microsoft.com/office/drawing/2015/06/chart">
              <c:ext xmlns:c16="http://schemas.microsoft.com/office/drawing/2014/chart" uri="{C3380CC4-5D6E-409C-BE32-E72D297353CC}">
                <c16:uniqueId val="{00000001-98E2-466B-8267-37CCF57AA589}"/>
              </c:ext>
            </c:extLst>
          </c:dPt>
          <c:trendline>
            <c:trendlineType val="poly"/>
            <c:order val="2"/>
            <c:dispRSqr val="0"/>
            <c:dispEq val="1"/>
            <c:trendlineLbl>
              <c:layout>
                <c:manualLayout>
                  <c:x val="0.17916993743233506"/>
                  <c:y val="0.50148786869153239"/>
                </c:manualLayout>
              </c:layout>
              <c:tx>
                <c:rich>
                  <a:bodyPr/>
                  <a:lstStyle/>
                  <a:p>
                    <a:pPr>
                      <a:defRPr/>
                    </a:pPr>
                    <a:r>
                      <a:rPr lang="de-DE" baseline="0"/>
                      <a:t>Inv = -1,5*10^(-5)*FR² + 7,875*FR + 212233</a:t>
                    </a:r>
                    <a:endParaRPr lang="de-DE"/>
                  </a:p>
                </c:rich>
              </c:tx>
              <c:numFmt formatCode="General" sourceLinked="0"/>
            </c:trendlineLbl>
          </c:trendline>
          <c:xVal>
            <c:numLit>
              <c:formatCode>General</c:formatCode>
              <c:ptCount val="65"/>
              <c:pt idx="0">
                <c:v>12000</c:v>
              </c:pt>
              <c:pt idx="4">
                <c:v>10000</c:v>
              </c:pt>
              <c:pt idx="5">
                <c:v>15000</c:v>
              </c:pt>
              <c:pt idx="6">
                <c:v>25000</c:v>
              </c:pt>
              <c:pt idx="7">
                <c:v>3000</c:v>
              </c:pt>
              <c:pt idx="8">
                <c:v>5000</c:v>
              </c:pt>
              <c:pt idx="9">
                <c:v>15000</c:v>
              </c:pt>
              <c:pt idx="10">
                <c:v>23000</c:v>
              </c:pt>
              <c:pt idx="11">
                <c:v>19000</c:v>
              </c:pt>
              <c:pt idx="12">
                <c:v>15000</c:v>
              </c:pt>
              <c:pt idx="13">
                <c:v>24000</c:v>
              </c:pt>
              <c:pt idx="14">
                <c:v>33000</c:v>
              </c:pt>
              <c:pt idx="15">
                <c:v>64235</c:v>
              </c:pt>
              <c:pt idx="16">
                <c:v>73300</c:v>
              </c:pt>
              <c:pt idx="17">
                <c:v>73300</c:v>
              </c:pt>
              <c:pt idx="18">
                <c:v>25920</c:v>
              </c:pt>
              <c:pt idx="19">
                <c:v>37530</c:v>
              </c:pt>
              <c:pt idx="20">
                <c:v>37970</c:v>
              </c:pt>
              <c:pt idx="21">
                <c:v>39688</c:v>
              </c:pt>
              <c:pt idx="22">
                <c:v>48445</c:v>
              </c:pt>
              <c:pt idx="23">
                <c:v>30000</c:v>
              </c:pt>
              <c:pt idx="25">
                <c:v>5000</c:v>
              </c:pt>
              <c:pt idx="26">
                <c:v>20000</c:v>
              </c:pt>
              <c:pt idx="28">
                <c:v>42475</c:v>
              </c:pt>
              <c:pt idx="29">
                <c:v>2548</c:v>
              </c:pt>
              <c:pt idx="30">
                <c:v>50000</c:v>
              </c:pt>
              <c:pt idx="31">
                <c:v>20000</c:v>
              </c:pt>
              <c:pt idx="33">
                <c:v>70000</c:v>
              </c:pt>
              <c:pt idx="34">
                <c:v>163000</c:v>
              </c:pt>
              <c:pt idx="35">
                <c:v>93142</c:v>
              </c:pt>
              <c:pt idx="36">
                <c:v>72408</c:v>
              </c:pt>
              <c:pt idx="37">
                <c:v>109729</c:v>
              </c:pt>
              <c:pt idx="38">
                <c:v>202282</c:v>
              </c:pt>
              <c:pt idx="39">
                <c:v>20000</c:v>
              </c:pt>
              <c:pt idx="40">
                <c:v>93142</c:v>
              </c:pt>
              <c:pt idx="41">
                <c:v>72408</c:v>
              </c:pt>
              <c:pt idx="42">
                <c:v>72408</c:v>
              </c:pt>
              <c:pt idx="44">
                <c:v>202282</c:v>
              </c:pt>
            </c:numLit>
          </c:xVal>
          <c:yVal>
            <c:numLit>
              <c:formatCode>General</c:formatCode>
              <c:ptCount val="65"/>
              <c:pt idx="0">
                <c:v>334250.64808203053</c:v>
              </c:pt>
              <c:pt idx="4">
                <c:v>274000</c:v>
              </c:pt>
              <c:pt idx="5">
                <c:v>302000</c:v>
              </c:pt>
              <c:pt idx="6">
                <c:v>342000</c:v>
              </c:pt>
              <c:pt idx="7">
                <c:v>204000</c:v>
              </c:pt>
              <c:pt idx="8">
                <c:v>250000</c:v>
              </c:pt>
              <c:pt idx="9">
                <c:v>300000</c:v>
              </c:pt>
              <c:pt idx="10">
                <c:v>350000</c:v>
              </c:pt>
              <c:pt idx="11">
                <c:v>285000</c:v>
              </c:pt>
              <c:pt idx="12">
                <c:v>300000</c:v>
              </c:pt>
              <c:pt idx="13">
                <c:v>390000</c:v>
              </c:pt>
              <c:pt idx="14">
                <c:v>590000</c:v>
              </c:pt>
              <c:pt idx="15">
                <c:v>655259</c:v>
              </c:pt>
              <c:pt idx="16">
                <c:v>693354</c:v>
              </c:pt>
              <c:pt idx="17">
                <c:v>565356</c:v>
              </c:pt>
              <c:pt idx="18">
                <c:v>418986</c:v>
              </c:pt>
              <c:pt idx="19">
                <c:v>499714</c:v>
              </c:pt>
              <c:pt idx="20">
                <c:v>499714</c:v>
              </c:pt>
              <c:pt idx="21">
                <c:v>529169</c:v>
              </c:pt>
              <c:pt idx="22">
                <c:v>565356</c:v>
              </c:pt>
              <c:pt idx="23">
                <c:v>550000</c:v>
              </c:pt>
              <c:pt idx="25">
                <c:v>246221.05829373669</c:v>
              </c:pt>
              <c:pt idx="26">
                <c:v>467820.01075809984</c:v>
              </c:pt>
              <c:pt idx="28">
                <c:v>689710.52927341871</c:v>
              </c:pt>
              <c:pt idx="29">
                <c:v>222240.05943254571</c:v>
              </c:pt>
              <c:pt idx="30">
                <c:v>455745.69860205293</c:v>
              </c:pt>
              <c:pt idx="31">
                <c:v>255217.5912171494</c:v>
              </c:pt>
              <c:pt idx="33">
                <c:v>760400</c:v>
              </c:pt>
              <c:pt idx="34">
                <c:v>990800</c:v>
              </c:pt>
              <c:pt idx="35">
                <c:v>800000</c:v>
              </c:pt>
              <c:pt idx="36">
                <c:v>700000</c:v>
              </c:pt>
              <c:pt idx="37">
                <c:v>900000</c:v>
              </c:pt>
              <c:pt idx="38">
                <c:v>1300000</c:v>
              </c:pt>
              <c:pt idx="39">
                <c:v>350000</c:v>
              </c:pt>
              <c:pt idx="40">
                <c:v>800000</c:v>
              </c:pt>
              <c:pt idx="41">
                <c:v>700000</c:v>
              </c:pt>
              <c:pt idx="42">
                <c:v>780000</c:v>
              </c:pt>
              <c:pt idx="44">
                <c:v>1150000</c:v>
              </c:pt>
            </c:numLit>
          </c:yVal>
          <c:smooth val="0"/>
          <c:extLst xmlns:c16r2="http://schemas.microsoft.com/office/drawing/2015/06/chart">
            <c:ext xmlns:c16="http://schemas.microsoft.com/office/drawing/2014/chart" uri="{C3380CC4-5D6E-409C-BE32-E72D297353CC}">
              <c16:uniqueId val="{0000000B-98E2-466B-8267-37CCF57AA589}"/>
            </c:ext>
          </c:extLst>
        </c:ser>
        <c:ser>
          <c:idx val="1"/>
          <c:order val="1"/>
          <c:tx>
            <c:v>Regenerative</c:v>
          </c:tx>
          <c:spPr>
            <a:ln w="19050">
              <a:noFill/>
            </a:ln>
          </c:spPr>
          <c:marker>
            <c:symbol val="circle"/>
            <c:size val="6"/>
          </c:marker>
          <c:xVal>
            <c:numLit>
              <c:formatCode>General</c:formatCode>
              <c:ptCount val="20"/>
              <c:pt idx="0">
                <c:v>10000</c:v>
              </c:pt>
              <c:pt idx="1">
                <c:v>15000</c:v>
              </c:pt>
              <c:pt idx="2">
                <c:v>25000</c:v>
              </c:pt>
              <c:pt idx="3">
                <c:v>3000</c:v>
              </c:pt>
              <c:pt idx="4">
                <c:v>5000</c:v>
              </c:pt>
              <c:pt idx="5">
                <c:v>15000</c:v>
              </c:pt>
              <c:pt idx="6">
                <c:v>23000</c:v>
              </c:pt>
              <c:pt idx="7">
                <c:v>19000</c:v>
              </c:pt>
              <c:pt idx="8">
                <c:v>15000</c:v>
              </c:pt>
              <c:pt idx="9">
                <c:v>24000</c:v>
              </c:pt>
              <c:pt idx="10">
                <c:v>33000</c:v>
              </c:pt>
              <c:pt idx="11">
                <c:v>64235</c:v>
              </c:pt>
              <c:pt idx="12">
                <c:v>73300</c:v>
              </c:pt>
              <c:pt idx="13">
                <c:v>73300</c:v>
              </c:pt>
              <c:pt idx="14">
                <c:v>25920</c:v>
              </c:pt>
              <c:pt idx="15">
                <c:v>37530</c:v>
              </c:pt>
              <c:pt idx="16">
                <c:v>37970</c:v>
              </c:pt>
              <c:pt idx="17">
                <c:v>39688</c:v>
              </c:pt>
              <c:pt idx="18">
                <c:v>48445</c:v>
              </c:pt>
              <c:pt idx="19">
                <c:v>30000</c:v>
              </c:pt>
            </c:numLit>
          </c:xVal>
          <c:yVal>
            <c:numLit>
              <c:formatCode>General</c:formatCode>
              <c:ptCount val="20"/>
              <c:pt idx="0">
                <c:v>274000</c:v>
              </c:pt>
              <c:pt idx="1">
                <c:v>302000</c:v>
              </c:pt>
              <c:pt idx="2">
                <c:v>342000</c:v>
              </c:pt>
              <c:pt idx="3">
                <c:v>204000</c:v>
              </c:pt>
              <c:pt idx="4">
                <c:v>250000</c:v>
              </c:pt>
              <c:pt idx="5">
                <c:v>300000</c:v>
              </c:pt>
              <c:pt idx="6">
                <c:v>350000</c:v>
              </c:pt>
              <c:pt idx="7">
                <c:v>285000</c:v>
              </c:pt>
              <c:pt idx="8">
                <c:v>300000</c:v>
              </c:pt>
              <c:pt idx="9">
                <c:v>390000</c:v>
              </c:pt>
              <c:pt idx="10">
                <c:v>590000</c:v>
              </c:pt>
              <c:pt idx="11">
                <c:v>655259</c:v>
              </c:pt>
              <c:pt idx="12">
                <c:v>693354</c:v>
              </c:pt>
              <c:pt idx="13">
                <c:v>565356</c:v>
              </c:pt>
              <c:pt idx="14">
                <c:v>418986</c:v>
              </c:pt>
              <c:pt idx="15">
                <c:v>499714</c:v>
              </c:pt>
              <c:pt idx="16">
                <c:v>499714</c:v>
              </c:pt>
              <c:pt idx="17">
                <c:v>529169</c:v>
              </c:pt>
              <c:pt idx="18">
                <c:v>565356</c:v>
              </c:pt>
              <c:pt idx="19">
                <c:v>550000</c:v>
              </c:pt>
            </c:numLit>
          </c:yVal>
          <c:smooth val="0"/>
          <c:extLst xmlns:c16r2="http://schemas.microsoft.com/office/drawing/2015/06/chart">
            <c:ext xmlns:c16="http://schemas.microsoft.com/office/drawing/2014/chart" uri="{C3380CC4-5D6E-409C-BE32-E72D297353CC}">
              <c16:uniqueId val="{0000000D-98E2-466B-8267-37CCF57AA589}"/>
            </c:ext>
          </c:extLst>
        </c:ser>
        <c:ser>
          <c:idx val="2"/>
          <c:order val="2"/>
          <c:tx>
            <c:v>Recuperative</c:v>
          </c:tx>
          <c:spPr>
            <a:ln w="25400" cap="rnd">
              <a:noFill/>
              <a:round/>
            </a:ln>
            <a:effectLst/>
          </c:spPr>
          <c:marker>
            <c:symbol val="circle"/>
            <c:size val="5"/>
            <c:spPr>
              <a:solidFill>
                <a:schemeClr val="tx2"/>
              </a:solidFill>
              <a:ln>
                <a:solidFill>
                  <a:schemeClr val="tx2"/>
                </a:solidFill>
              </a:ln>
            </c:spPr>
          </c:marker>
          <c:xVal>
            <c:numLit>
              <c:formatCode>General</c:formatCode>
              <c:ptCount val="6"/>
              <c:pt idx="1">
                <c:v>5000</c:v>
              </c:pt>
              <c:pt idx="2">
                <c:v>20000</c:v>
              </c:pt>
              <c:pt idx="4">
                <c:v>42475</c:v>
              </c:pt>
              <c:pt idx="5">
                <c:v>2548</c:v>
              </c:pt>
            </c:numLit>
          </c:xVal>
          <c:yVal>
            <c:numLit>
              <c:formatCode>General</c:formatCode>
              <c:ptCount val="6"/>
              <c:pt idx="1">
                <c:v>246221.05829373669</c:v>
              </c:pt>
              <c:pt idx="2">
                <c:v>467820.01075809984</c:v>
              </c:pt>
              <c:pt idx="4">
                <c:v>689710.52927341871</c:v>
              </c:pt>
              <c:pt idx="5">
                <c:v>222240.05943254571</c:v>
              </c:pt>
            </c:numLit>
          </c:yVal>
          <c:smooth val="0"/>
          <c:extLst xmlns:c16r2="http://schemas.microsoft.com/office/drawing/2015/06/chart">
            <c:ext xmlns:c16="http://schemas.microsoft.com/office/drawing/2014/chart" uri="{C3380CC4-5D6E-409C-BE32-E72D297353CC}">
              <c16:uniqueId val="{00000012-98E2-466B-8267-37CCF57AA589}"/>
            </c:ext>
          </c:extLst>
        </c:ser>
        <c:ser>
          <c:idx val="3"/>
          <c:order val="3"/>
          <c:tx>
            <c:v>Preconcentration</c:v>
          </c:tx>
          <c:spPr>
            <a:ln w="19050">
              <a:noFill/>
            </a:ln>
          </c:spPr>
          <c:marker>
            <c:symbol val="circle"/>
            <c:size val="5"/>
            <c:spPr>
              <a:solidFill>
                <a:srgbClr val="00B050"/>
              </a:solidFill>
              <a:ln>
                <a:solidFill>
                  <a:srgbClr val="00B050"/>
                </a:solidFill>
              </a:ln>
            </c:spPr>
          </c:marker>
          <c:xVal>
            <c:numLit>
              <c:formatCode>General</c:formatCode>
              <c:ptCount val="10"/>
              <c:pt idx="0">
                <c:v>70000</c:v>
              </c:pt>
              <c:pt idx="1">
                <c:v>163000</c:v>
              </c:pt>
              <c:pt idx="2">
                <c:v>93142</c:v>
              </c:pt>
              <c:pt idx="3">
                <c:v>72408</c:v>
              </c:pt>
              <c:pt idx="4">
                <c:v>109729</c:v>
              </c:pt>
              <c:pt idx="5">
                <c:v>202282</c:v>
              </c:pt>
              <c:pt idx="6">
                <c:v>20000</c:v>
              </c:pt>
              <c:pt idx="7">
                <c:v>93142</c:v>
              </c:pt>
              <c:pt idx="8">
                <c:v>72408</c:v>
              </c:pt>
              <c:pt idx="9">
                <c:v>72408</c:v>
              </c:pt>
            </c:numLit>
          </c:xVal>
          <c:yVal>
            <c:numLit>
              <c:formatCode>General</c:formatCode>
              <c:ptCount val="10"/>
              <c:pt idx="0">
                <c:v>760400</c:v>
              </c:pt>
              <c:pt idx="1">
                <c:v>990800</c:v>
              </c:pt>
              <c:pt idx="2">
                <c:v>800000</c:v>
              </c:pt>
              <c:pt idx="3">
                <c:v>700000</c:v>
              </c:pt>
              <c:pt idx="4">
                <c:v>900000</c:v>
              </c:pt>
              <c:pt idx="5">
                <c:v>1300000</c:v>
              </c:pt>
              <c:pt idx="6">
                <c:v>350000</c:v>
              </c:pt>
              <c:pt idx="7">
                <c:v>800000</c:v>
              </c:pt>
              <c:pt idx="8">
                <c:v>700000</c:v>
              </c:pt>
              <c:pt idx="9">
                <c:v>780000</c:v>
              </c:pt>
            </c:numLit>
          </c:yVal>
          <c:smooth val="0"/>
          <c:extLst xmlns:c16r2="http://schemas.microsoft.com/office/drawing/2015/06/chart">
            <c:ext xmlns:c16="http://schemas.microsoft.com/office/drawing/2014/chart" uri="{C3380CC4-5D6E-409C-BE32-E72D297353CC}">
              <c16:uniqueId val="{00000013-98E2-466B-8267-37CCF57AA589}"/>
            </c:ext>
          </c:extLst>
        </c:ser>
        <c:dLbls>
          <c:showLegendKey val="0"/>
          <c:showVal val="0"/>
          <c:showCatName val="0"/>
          <c:showSerName val="0"/>
          <c:showPercent val="0"/>
          <c:showBubbleSize val="0"/>
        </c:dLbls>
        <c:axId val="52990336"/>
        <c:axId val="52992640"/>
      </c:scatterChart>
      <c:valAx>
        <c:axId val="52990336"/>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de-DE" sz="1800"/>
                  <a:t>Flow Rate</a:t>
                </a:r>
                <a:r>
                  <a:rPr lang="de-DE" sz="1800" baseline="0"/>
                  <a:t> [m³/h]</a:t>
                </a:r>
                <a:endParaRPr lang="de-DE" sz="1800"/>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2992640"/>
        <c:crosses val="autoZero"/>
        <c:crossBetween val="midCat"/>
      </c:valAx>
      <c:valAx>
        <c:axId val="52992640"/>
        <c:scaling>
          <c:orientation val="minMax"/>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2990336"/>
        <c:crosses val="autoZero"/>
        <c:crossBetween val="midCat"/>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51" r="0.70000000000000051" t="0.7874015749999999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v>All Data</c:v>
          </c:tx>
          <c:spPr>
            <a:ln w="19050">
              <a:noFill/>
            </a:ln>
          </c:spPr>
          <c:marker>
            <c:symbol val="circle"/>
            <c:size val="6"/>
            <c:spPr>
              <a:solidFill>
                <a:schemeClr val="bg1">
                  <a:lumMod val="65000"/>
                </a:schemeClr>
              </a:solidFill>
              <a:ln w="9525">
                <a:solidFill>
                  <a:schemeClr val="bg1">
                    <a:lumMod val="65000"/>
                  </a:schemeClr>
                </a:solidFill>
              </a:ln>
              <a:effectLst/>
            </c:spPr>
          </c:marker>
          <c:dPt>
            <c:idx val="0"/>
            <c:marker>
              <c:spPr>
                <a:solidFill>
                  <a:schemeClr val="bg1">
                    <a:lumMod val="65000"/>
                  </a:schemeClr>
                </a:solidFill>
                <a:ln>
                  <a:solidFill>
                    <a:schemeClr val="bg1">
                      <a:lumMod val="65000"/>
                    </a:schemeClr>
                  </a:solidFill>
                </a:ln>
              </c:spPr>
            </c:marker>
            <c:bubble3D val="0"/>
            <c:extLst xmlns:c16r2="http://schemas.microsoft.com/office/drawing/2015/06/chart">
              <c:ext xmlns:c16="http://schemas.microsoft.com/office/drawing/2014/chart" uri="{C3380CC4-5D6E-409C-BE32-E72D297353CC}">
                <c16:uniqueId val="{00000000-B019-4AE9-84DE-6B75C080D15A}"/>
              </c:ext>
            </c:extLst>
          </c:dPt>
          <c:xVal>
            <c:numLit>
              <c:formatCode>General</c:formatCode>
              <c:ptCount val="65"/>
              <c:pt idx="0">
                <c:v>12000</c:v>
              </c:pt>
              <c:pt idx="4">
                <c:v>10000</c:v>
              </c:pt>
              <c:pt idx="5">
                <c:v>15000</c:v>
              </c:pt>
              <c:pt idx="6">
                <c:v>25000</c:v>
              </c:pt>
              <c:pt idx="7">
                <c:v>3000</c:v>
              </c:pt>
              <c:pt idx="8">
                <c:v>5000</c:v>
              </c:pt>
              <c:pt idx="9">
                <c:v>15000</c:v>
              </c:pt>
              <c:pt idx="10">
                <c:v>23000</c:v>
              </c:pt>
              <c:pt idx="11">
                <c:v>19000</c:v>
              </c:pt>
              <c:pt idx="12">
                <c:v>15000</c:v>
              </c:pt>
              <c:pt idx="13">
                <c:v>24000</c:v>
              </c:pt>
              <c:pt idx="14">
                <c:v>33000</c:v>
              </c:pt>
              <c:pt idx="15">
                <c:v>64235</c:v>
              </c:pt>
              <c:pt idx="16">
                <c:v>73300</c:v>
              </c:pt>
              <c:pt idx="17">
                <c:v>73300</c:v>
              </c:pt>
              <c:pt idx="18">
                <c:v>25920</c:v>
              </c:pt>
              <c:pt idx="19">
                <c:v>37530</c:v>
              </c:pt>
              <c:pt idx="20">
                <c:v>37970</c:v>
              </c:pt>
              <c:pt idx="21">
                <c:v>39688</c:v>
              </c:pt>
              <c:pt idx="22">
                <c:v>48445</c:v>
              </c:pt>
              <c:pt idx="23">
                <c:v>30000</c:v>
              </c:pt>
              <c:pt idx="25">
                <c:v>5000</c:v>
              </c:pt>
              <c:pt idx="26">
                <c:v>20000</c:v>
              </c:pt>
              <c:pt idx="28">
                <c:v>42475</c:v>
              </c:pt>
              <c:pt idx="29">
                <c:v>2548</c:v>
              </c:pt>
              <c:pt idx="30">
                <c:v>50000</c:v>
              </c:pt>
              <c:pt idx="31">
                <c:v>20000</c:v>
              </c:pt>
              <c:pt idx="33">
                <c:v>70000</c:v>
              </c:pt>
              <c:pt idx="34">
                <c:v>163000</c:v>
              </c:pt>
              <c:pt idx="35">
                <c:v>93142</c:v>
              </c:pt>
              <c:pt idx="36">
                <c:v>72408</c:v>
              </c:pt>
              <c:pt idx="37">
                <c:v>109729</c:v>
              </c:pt>
              <c:pt idx="38">
                <c:v>202282</c:v>
              </c:pt>
              <c:pt idx="39">
                <c:v>20000</c:v>
              </c:pt>
              <c:pt idx="40">
                <c:v>93142</c:v>
              </c:pt>
              <c:pt idx="41">
                <c:v>72408</c:v>
              </c:pt>
              <c:pt idx="42">
                <c:v>72408</c:v>
              </c:pt>
              <c:pt idx="44">
                <c:v>202282</c:v>
              </c:pt>
            </c:numLit>
          </c:xVal>
          <c:yVal>
            <c:numLit>
              <c:formatCode>General</c:formatCode>
              <c:ptCount val="65"/>
              <c:pt idx="0">
                <c:v>27.854220673502542</c:v>
              </c:pt>
              <c:pt idx="4">
                <c:v>27.4</c:v>
              </c:pt>
              <c:pt idx="5">
                <c:v>20.133333333333308</c:v>
              </c:pt>
              <c:pt idx="6">
                <c:v>13.68</c:v>
              </c:pt>
              <c:pt idx="7">
                <c:v>68</c:v>
              </c:pt>
              <c:pt idx="8">
                <c:v>50</c:v>
              </c:pt>
              <c:pt idx="9">
                <c:v>20</c:v>
              </c:pt>
              <c:pt idx="10">
                <c:v>15.217391304347816</c:v>
              </c:pt>
              <c:pt idx="11">
                <c:v>15</c:v>
              </c:pt>
              <c:pt idx="12">
                <c:v>20</c:v>
              </c:pt>
              <c:pt idx="13">
                <c:v>16.25</c:v>
              </c:pt>
              <c:pt idx="14">
                <c:v>17.878787878787847</c:v>
              </c:pt>
              <c:pt idx="15">
                <c:v>10.200965205884646</c:v>
              </c:pt>
              <c:pt idx="16">
                <c:v>9.4591268758526734</c:v>
              </c:pt>
              <c:pt idx="17">
                <c:v>7.7129058663028598</c:v>
              </c:pt>
              <c:pt idx="18">
                <c:v>16.164583333333308</c:v>
              </c:pt>
              <c:pt idx="19">
                <c:v>13.315054622968308</c:v>
              </c:pt>
              <c:pt idx="20">
                <c:v>13.160758493547538</c:v>
              </c:pt>
              <c:pt idx="21">
                <c:v>13.333224148357177</c:v>
              </c:pt>
              <c:pt idx="22">
                <c:v>11.670058829600578</c:v>
              </c:pt>
              <c:pt idx="23">
                <c:v>18.333333333333297</c:v>
              </c:pt>
              <c:pt idx="25">
                <c:v>49.244211658747318</c:v>
              </c:pt>
              <c:pt idx="26">
                <c:v>23.391000537904986</c:v>
              </c:pt>
              <c:pt idx="28">
                <c:v>16.238034826919787</c:v>
              </c:pt>
              <c:pt idx="29">
                <c:v>87.221373403667968</c:v>
              </c:pt>
              <c:pt idx="30">
                <c:v>9.1149139720410499</c:v>
              </c:pt>
              <c:pt idx="31">
                <c:v>12.760879560857481</c:v>
              </c:pt>
              <c:pt idx="33">
                <c:v>10.86285714285715</c:v>
              </c:pt>
              <c:pt idx="34">
                <c:v>6.0785276073619636</c:v>
              </c:pt>
              <c:pt idx="35">
                <c:v>8.5890360954242091</c:v>
              </c:pt>
              <c:pt idx="36">
                <c:v>9.6674400618716163</c:v>
              </c:pt>
              <c:pt idx="37">
                <c:v>8.202024988836131</c:v>
              </c:pt>
              <c:pt idx="38">
                <c:v>6.4266716761748484</c:v>
              </c:pt>
              <c:pt idx="39">
                <c:v>17.5</c:v>
              </c:pt>
              <c:pt idx="40">
                <c:v>8.5890360954242091</c:v>
              </c:pt>
              <c:pt idx="41">
                <c:v>9.6674400618716163</c:v>
              </c:pt>
              <c:pt idx="42">
                <c:v>10.772290354656953</c:v>
              </c:pt>
              <c:pt idx="44">
                <c:v>5.6851326366162001</c:v>
              </c:pt>
            </c:numLit>
          </c:yVal>
          <c:smooth val="0"/>
          <c:extLst xmlns:c16r2="http://schemas.microsoft.com/office/drawing/2015/06/chart">
            <c:ext xmlns:c16="http://schemas.microsoft.com/office/drawing/2014/chart" uri="{C3380CC4-5D6E-409C-BE32-E72D297353CC}">
              <c16:uniqueId val="{00000001-B019-4AE9-84DE-6B75C080D15A}"/>
            </c:ext>
          </c:extLst>
        </c:ser>
        <c:ser>
          <c:idx val="1"/>
          <c:order val="1"/>
          <c:tx>
            <c:v>Regenerative</c:v>
          </c:tx>
          <c:spPr>
            <a:ln w="19050">
              <a:noFill/>
            </a:ln>
          </c:spPr>
          <c:marker>
            <c:symbol val="circle"/>
            <c:size val="6"/>
          </c:marker>
          <c:xVal>
            <c:numLit>
              <c:formatCode>General</c:formatCode>
              <c:ptCount val="20"/>
              <c:pt idx="0">
                <c:v>10000</c:v>
              </c:pt>
              <c:pt idx="1">
                <c:v>15000</c:v>
              </c:pt>
              <c:pt idx="2">
                <c:v>25000</c:v>
              </c:pt>
              <c:pt idx="3">
                <c:v>3000</c:v>
              </c:pt>
              <c:pt idx="4">
                <c:v>5000</c:v>
              </c:pt>
              <c:pt idx="5">
                <c:v>15000</c:v>
              </c:pt>
              <c:pt idx="6">
                <c:v>23000</c:v>
              </c:pt>
              <c:pt idx="7">
                <c:v>19000</c:v>
              </c:pt>
              <c:pt idx="8">
                <c:v>15000</c:v>
              </c:pt>
              <c:pt idx="9">
                <c:v>24000</c:v>
              </c:pt>
              <c:pt idx="10">
                <c:v>33000</c:v>
              </c:pt>
              <c:pt idx="11">
                <c:v>64235</c:v>
              </c:pt>
              <c:pt idx="12">
                <c:v>73300</c:v>
              </c:pt>
              <c:pt idx="13">
                <c:v>73300</c:v>
              </c:pt>
              <c:pt idx="14">
                <c:v>25920</c:v>
              </c:pt>
              <c:pt idx="15">
                <c:v>37530</c:v>
              </c:pt>
              <c:pt idx="16">
                <c:v>37970</c:v>
              </c:pt>
              <c:pt idx="17">
                <c:v>39688</c:v>
              </c:pt>
              <c:pt idx="18">
                <c:v>48445</c:v>
              </c:pt>
              <c:pt idx="19">
                <c:v>30000</c:v>
              </c:pt>
            </c:numLit>
          </c:xVal>
          <c:yVal>
            <c:numLit>
              <c:formatCode>General</c:formatCode>
              <c:ptCount val="20"/>
              <c:pt idx="0">
                <c:v>27.4</c:v>
              </c:pt>
              <c:pt idx="1">
                <c:v>20.133333333333308</c:v>
              </c:pt>
              <c:pt idx="2">
                <c:v>13.68</c:v>
              </c:pt>
              <c:pt idx="3">
                <c:v>68</c:v>
              </c:pt>
              <c:pt idx="4">
                <c:v>50</c:v>
              </c:pt>
              <c:pt idx="5">
                <c:v>20</c:v>
              </c:pt>
              <c:pt idx="6">
                <c:v>15.217391304347816</c:v>
              </c:pt>
              <c:pt idx="7">
                <c:v>15</c:v>
              </c:pt>
              <c:pt idx="8">
                <c:v>20</c:v>
              </c:pt>
              <c:pt idx="9">
                <c:v>16.25</c:v>
              </c:pt>
              <c:pt idx="10">
                <c:v>17.878787878787847</c:v>
              </c:pt>
              <c:pt idx="11">
                <c:v>10.200965205884646</c:v>
              </c:pt>
              <c:pt idx="12">
                <c:v>9.4591268758526734</c:v>
              </c:pt>
              <c:pt idx="13">
                <c:v>7.7129058663028598</c:v>
              </c:pt>
              <c:pt idx="14">
                <c:v>16.164583333333308</c:v>
              </c:pt>
              <c:pt idx="15">
                <c:v>13.315054622968308</c:v>
              </c:pt>
              <c:pt idx="16">
                <c:v>13.160758493547538</c:v>
              </c:pt>
              <c:pt idx="17">
                <c:v>13.333224148357177</c:v>
              </c:pt>
              <c:pt idx="18">
                <c:v>11.670058829600578</c:v>
              </c:pt>
              <c:pt idx="19">
                <c:v>18.333333333333297</c:v>
              </c:pt>
            </c:numLit>
          </c:yVal>
          <c:smooth val="0"/>
          <c:extLst xmlns:c16r2="http://schemas.microsoft.com/office/drawing/2015/06/chart">
            <c:ext xmlns:c16="http://schemas.microsoft.com/office/drawing/2014/chart" uri="{C3380CC4-5D6E-409C-BE32-E72D297353CC}">
              <c16:uniqueId val="{00000002-B019-4AE9-84DE-6B75C080D15A}"/>
            </c:ext>
          </c:extLst>
        </c:ser>
        <c:ser>
          <c:idx val="2"/>
          <c:order val="2"/>
          <c:tx>
            <c:v>Recuperative</c:v>
          </c:tx>
          <c:spPr>
            <a:ln w="19050">
              <a:noFill/>
            </a:ln>
          </c:spPr>
          <c:marker>
            <c:symbol val="circle"/>
            <c:size val="5"/>
            <c:spPr>
              <a:solidFill>
                <a:schemeClr val="tx2"/>
              </a:solidFill>
              <a:ln>
                <a:solidFill>
                  <a:schemeClr val="tx2"/>
                </a:solidFill>
              </a:ln>
            </c:spPr>
          </c:marker>
          <c:xVal>
            <c:numLit>
              <c:formatCode>General</c:formatCode>
              <c:ptCount val="6"/>
              <c:pt idx="1">
                <c:v>5000</c:v>
              </c:pt>
              <c:pt idx="2">
                <c:v>20000</c:v>
              </c:pt>
              <c:pt idx="4">
                <c:v>42475</c:v>
              </c:pt>
              <c:pt idx="5">
                <c:v>2548</c:v>
              </c:pt>
            </c:numLit>
          </c:xVal>
          <c:yVal>
            <c:numLit>
              <c:formatCode>General</c:formatCode>
              <c:ptCount val="6"/>
              <c:pt idx="1">
                <c:v>49.244211658747318</c:v>
              </c:pt>
              <c:pt idx="2">
                <c:v>23.391000537904986</c:v>
              </c:pt>
              <c:pt idx="4">
                <c:v>16.238034826919787</c:v>
              </c:pt>
              <c:pt idx="5">
                <c:v>87.221373403667968</c:v>
              </c:pt>
            </c:numLit>
          </c:yVal>
          <c:smooth val="0"/>
          <c:extLst xmlns:c16r2="http://schemas.microsoft.com/office/drawing/2015/06/chart">
            <c:ext xmlns:c16="http://schemas.microsoft.com/office/drawing/2014/chart" uri="{C3380CC4-5D6E-409C-BE32-E72D297353CC}">
              <c16:uniqueId val="{00000003-B019-4AE9-84DE-6B75C080D15A}"/>
            </c:ext>
          </c:extLst>
        </c:ser>
        <c:ser>
          <c:idx val="3"/>
          <c:order val="3"/>
          <c:tx>
            <c:v>Preconcentration</c:v>
          </c:tx>
          <c:spPr>
            <a:ln w="19050">
              <a:noFill/>
            </a:ln>
          </c:spPr>
          <c:marker>
            <c:symbol val="circle"/>
            <c:size val="6"/>
            <c:spPr>
              <a:solidFill>
                <a:srgbClr val="00B050"/>
              </a:solidFill>
              <a:ln>
                <a:solidFill>
                  <a:srgbClr val="00B050"/>
                </a:solidFill>
              </a:ln>
            </c:spPr>
          </c:marker>
          <c:xVal>
            <c:numLit>
              <c:formatCode>General</c:formatCode>
              <c:ptCount val="10"/>
              <c:pt idx="0">
                <c:v>70000</c:v>
              </c:pt>
              <c:pt idx="1">
                <c:v>163000</c:v>
              </c:pt>
              <c:pt idx="2">
                <c:v>93142</c:v>
              </c:pt>
              <c:pt idx="3">
                <c:v>72408</c:v>
              </c:pt>
              <c:pt idx="4">
                <c:v>109729</c:v>
              </c:pt>
              <c:pt idx="5">
                <c:v>202282</c:v>
              </c:pt>
              <c:pt idx="6">
                <c:v>20000</c:v>
              </c:pt>
              <c:pt idx="7">
                <c:v>93142</c:v>
              </c:pt>
              <c:pt idx="8">
                <c:v>72408</c:v>
              </c:pt>
              <c:pt idx="9">
                <c:v>72408</c:v>
              </c:pt>
            </c:numLit>
          </c:xVal>
          <c:yVal>
            <c:numLit>
              <c:formatCode>General</c:formatCode>
              <c:ptCount val="10"/>
              <c:pt idx="0">
                <c:v>10.86285714285715</c:v>
              </c:pt>
              <c:pt idx="1">
                <c:v>6.0785276073619636</c:v>
              </c:pt>
              <c:pt idx="2">
                <c:v>8.5890360954242091</c:v>
              </c:pt>
              <c:pt idx="3">
                <c:v>9.6674400618716163</c:v>
              </c:pt>
              <c:pt idx="4">
                <c:v>8.202024988836131</c:v>
              </c:pt>
              <c:pt idx="5">
                <c:v>6.4266716761748484</c:v>
              </c:pt>
              <c:pt idx="6">
                <c:v>17.5</c:v>
              </c:pt>
              <c:pt idx="7">
                <c:v>8.5890360954242091</c:v>
              </c:pt>
              <c:pt idx="8">
                <c:v>9.6674400618716163</c:v>
              </c:pt>
              <c:pt idx="9">
                <c:v>10.772290354656953</c:v>
              </c:pt>
            </c:numLit>
          </c:yVal>
          <c:smooth val="0"/>
          <c:extLst xmlns:c16r2="http://schemas.microsoft.com/office/drawing/2015/06/chart">
            <c:ext xmlns:c16="http://schemas.microsoft.com/office/drawing/2014/chart" uri="{C3380CC4-5D6E-409C-BE32-E72D297353CC}">
              <c16:uniqueId val="{00000004-B019-4AE9-84DE-6B75C080D15A}"/>
            </c:ext>
          </c:extLst>
        </c:ser>
        <c:dLbls>
          <c:showLegendKey val="0"/>
          <c:showVal val="0"/>
          <c:showCatName val="0"/>
          <c:showSerName val="0"/>
          <c:showPercent val="0"/>
          <c:showBubbleSize val="0"/>
        </c:dLbls>
        <c:axId val="53655808"/>
        <c:axId val="53658368"/>
      </c:scatterChart>
      <c:valAx>
        <c:axId val="53655808"/>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mn-lt"/>
                    <a:ea typeface="+mn-ea"/>
                    <a:cs typeface="+mn-cs"/>
                  </a:defRPr>
                </a:pPr>
                <a:r>
                  <a:rPr lang="de-DE" sz="1800" b="1" i="0" baseline="0">
                    <a:effectLst/>
                  </a:rPr>
                  <a:t>Flow Rate [m³/h]</a:t>
                </a:r>
                <a:endParaRPr lang="de-DE">
                  <a:effectLst/>
                </a:endParaRP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de-DE"/>
          </a:p>
        </c:txPr>
        <c:crossAx val="53658368"/>
        <c:crosses val="autoZero"/>
        <c:crossBetween val="midCat"/>
      </c:valAx>
      <c:valAx>
        <c:axId val="53658368"/>
        <c:scaling>
          <c:orientation val="minMax"/>
        </c:scaling>
        <c:delete val="0"/>
        <c:axPos val="l"/>
        <c:majorGridlines>
          <c:spPr>
            <a:ln w="9525" cap="flat" cmpd="sng" algn="ctr">
              <a:solidFill>
                <a:schemeClr val="tx1">
                  <a:lumMod val="15000"/>
                  <a:lumOff val="85000"/>
                </a:schemeClr>
              </a:solidFill>
              <a:round/>
            </a:ln>
            <a:effectLst/>
          </c:spPr>
        </c:majorGridlines>
        <c:numFmt formatCode="#.##0\ &quot;€/(m³/h)&quot;"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lgn="ctr">
              <a:defRPr lang="de-DE" sz="1200" b="0" i="0" u="none" strike="noStrike" kern="1200" baseline="0">
                <a:solidFill>
                  <a:schemeClr val="tx1">
                    <a:lumMod val="65000"/>
                    <a:lumOff val="35000"/>
                  </a:schemeClr>
                </a:solidFill>
                <a:latin typeface="+mn-lt"/>
                <a:ea typeface="+mn-ea"/>
                <a:cs typeface="+mn-cs"/>
              </a:defRPr>
            </a:pPr>
            <a:endParaRPr lang="de-DE"/>
          </a:p>
        </c:txPr>
        <c:crossAx val="536558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0000000000000051" r="0.70000000000000051" t="0.78740157499999996" header="0.30000000000000027" footer="0.30000000000000027"/>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38477907"/>
    <xdr:ext cx="9305925" cy="6010275"/>
    <xdr:graphicFrame macro="">
      <xdr:nvGraphicFramePr>
        <xdr:cNvPr id="5" name="Diagramm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0284838" y="38477908"/>
    <xdr:ext cx="9305925" cy="6010275"/>
    <xdr:graphicFrame macro="">
      <xdr:nvGraphicFramePr>
        <xdr:cNvPr id="6" name="Diagramm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mc:AlternateContent xmlns:mc="http://schemas.openxmlformats.org/markup-compatibility/2006">
    <mc:Choice xmlns:a14="http://schemas.microsoft.com/office/drawing/2010/main" Requires="a14">
      <xdr:twoCellAnchor editAs="oneCell">
        <xdr:from>
          <xdr:col>11</xdr:col>
          <xdr:colOff>285750</xdr:colOff>
          <xdr:row>70</xdr:row>
          <xdr:rowOff>123825</xdr:rowOff>
        </xdr:from>
        <xdr:to>
          <xdr:col>16</xdr:col>
          <xdr:colOff>285750</xdr:colOff>
          <xdr:row>90</xdr:row>
          <xdr:rowOff>66675</xdr:rowOff>
        </xdr:to>
        <xdr:sp macro="" textlink="">
          <xdr:nvSpPr>
            <xdr:cNvPr id="7196" name="Object 28" hidden="1">
              <a:extLst>
                <a:ext uri="{63B3BB69-23CF-44E3-9099-C40C66FF867C}">
                  <a14:compatExt spid="_x0000_s7196"/>
                </a:ext>
              </a:extLst>
            </xdr:cNvPr>
            <xdr:cNvSpPr/>
          </xdr:nvSpPr>
          <xdr:spPr>
            <a:xfrm>
              <a:off x="0" y="0"/>
              <a:ext cx="0" cy="0"/>
            </a:xfrm>
            <a:prstGeom prst="rect">
              <a:avLst/>
            </a:prstGeom>
          </xdr:spPr>
        </xdr:sp>
        <xdr:clientData/>
      </xdr:twoCellAnchor>
    </mc:Choice>
    <mc:Fallback/>
  </mc:AlternateContent>
  <xdr:twoCellAnchor>
    <xdr:from>
      <xdr:col>17</xdr:col>
      <xdr:colOff>426244</xdr:colOff>
      <xdr:row>70</xdr:row>
      <xdr:rowOff>88106</xdr:rowOff>
    </xdr:from>
    <xdr:to>
      <xdr:col>24</xdr:col>
      <xdr:colOff>702469</xdr:colOff>
      <xdr:row>90</xdr:row>
      <xdr:rowOff>50006</xdr:rowOff>
    </xdr:to>
    <xdr:grpSp>
      <xdr:nvGrpSpPr>
        <xdr:cNvPr id="3" name="Gruppieren 2"/>
        <xdr:cNvGrpSpPr/>
      </xdr:nvGrpSpPr>
      <xdr:grpSpPr>
        <a:xfrm>
          <a:off x="23929182" y="14804231"/>
          <a:ext cx="5610225" cy="3890963"/>
          <a:chOff x="23238619" y="14804231"/>
          <a:chExt cx="5610225" cy="3890963"/>
        </a:xfrm>
      </xdr:grpSpPr>
      <mc:AlternateContent xmlns:mc="http://schemas.openxmlformats.org/markup-compatibility/2006">
        <mc:Choice xmlns:a14="http://schemas.microsoft.com/office/drawing/2010/main" Requires="a14">
          <xdr:sp macro="" textlink="">
            <xdr:nvSpPr>
              <xdr:cNvPr id="7197" name="Object 29" hidden="1">
                <a:extLst>
                  <a:ext uri="{63B3BB69-23CF-44E3-9099-C40C66FF867C}">
                    <a14:compatExt spid="_x0000_s7197"/>
                  </a:ext>
                </a:extLst>
              </xdr:cNvPr>
              <xdr:cNvSpPr/>
            </xdr:nvSpPr>
            <xdr:spPr>
              <a:xfrm>
                <a:off x="23238619" y="14804231"/>
                <a:ext cx="5610225" cy="3890963"/>
              </a:xfrm>
              <a:prstGeom prst="rect">
                <a:avLst/>
              </a:prstGeom>
            </xdr:spPr>
          </xdr:sp>
        </mc:Choice>
        <mc:Fallback/>
      </mc:AlternateContent>
      <xdr:sp macro="" textlink="">
        <xdr:nvSpPr>
          <xdr:cNvPr id="2" name="Textfeld 1"/>
          <xdr:cNvSpPr txBox="1"/>
        </xdr:nvSpPr>
        <xdr:spPr>
          <a:xfrm>
            <a:off x="24360188" y="14906625"/>
            <a:ext cx="3774281" cy="4405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2400"/>
              <a:t>Energy Balance</a:t>
            </a:r>
            <a:r>
              <a:rPr lang="de-DE" sz="2400" baseline="0"/>
              <a:t> below ATP</a:t>
            </a:r>
            <a:endParaRPr lang="de-DE" sz="2400"/>
          </a:p>
        </xdr:txBody>
      </xdr:sp>
    </xdr:grpSp>
    <xdr:clientData/>
  </xdr:twoCellAnchor>
</xdr:wsDr>
</file>

<file path=xl/drawings/drawing2.xml><?xml version="1.0" encoding="utf-8"?>
<c:userShapes xmlns:c="http://schemas.openxmlformats.org/drawingml/2006/chart">
  <cdr:relSizeAnchor xmlns:cdr="http://schemas.openxmlformats.org/drawingml/2006/chartDrawing">
    <cdr:from>
      <cdr:x>0.72398</cdr:x>
      <cdr:y>0.67565</cdr:y>
    </cdr:from>
    <cdr:to>
      <cdr:x>0.95701</cdr:x>
      <cdr:y>0.8748</cdr:y>
    </cdr:to>
    <cdr:sp macro="" textlink="">
      <cdr:nvSpPr>
        <cdr:cNvPr id="33" name="Rechteck 32"/>
        <cdr:cNvSpPr/>
      </cdr:nvSpPr>
      <cdr:spPr>
        <a:xfrm xmlns:a="http://schemas.openxmlformats.org/drawingml/2006/main">
          <a:off x="6737350" y="4060825"/>
          <a:ext cx="2168525" cy="1196975"/>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de-DE" sz="1100"/>
            <a:t>adsorption</a:t>
          </a:r>
        </a:p>
      </cdr:txBody>
    </cdr:sp>
  </cdr:relSizeAnchor>
  <cdr:relSizeAnchor xmlns:cdr="http://schemas.openxmlformats.org/drawingml/2006/chartDrawing">
    <cdr:from>
      <cdr:x>0.77516</cdr:x>
      <cdr:y>0.71067</cdr:y>
    </cdr:from>
    <cdr:to>
      <cdr:x>0.78745</cdr:x>
      <cdr:y>0.7297</cdr:y>
    </cdr:to>
    <cdr:sp macro="" textlink="">
      <cdr:nvSpPr>
        <cdr:cNvPr id="25" name="Ellipse 24"/>
        <cdr:cNvSpPr/>
      </cdr:nvSpPr>
      <cdr:spPr>
        <a:xfrm xmlns:a="http://schemas.openxmlformats.org/drawingml/2006/main">
          <a:off x="7213600" y="4271328"/>
          <a:ext cx="114370" cy="114376"/>
        </a:xfrm>
        <a:prstGeom xmlns:a="http://schemas.openxmlformats.org/drawingml/2006/main" prst="ellipse">
          <a:avLst/>
        </a:prstGeom>
        <a:solidFill xmlns:a="http://schemas.openxmlformats.org/drawingml/2006/main">
          <a:srgbClr val="00B050"/>
        </a:solidFill>
        <a:ln xmlns:a="http://schemas.openxmlformats.org/drawingml/2006/main">
          <a:solidFill>
            <a:srgbClr val="00B05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DE" sz="1100"/>
        </a:p>
      </cdr:txBody>
    </cdr:sp>
  </cdr:relSizeAnchor>
  <cdr:relSizeAnchor xmlns:cdr="http://schemas.openxmlformats.org/drawingml/2006/chartDrawing">
    <cdr:from>
      <cdr:x>0.77516</cdr:x>
      <cdr:y>0.75663</cdr:y>
    </cdr:from>
    <cdr:to>
      <cdr:x>0.78745</cdr:x>
      <cdr:y>0.77566</cdr:y>
    </cdr:to>
    <cdr:sp macro="" textlink="">
      <cdr:nvSpPr>
        <cdr:cNvPr id="26" name="Ellipse 25"/>
        <cdr:cNvSpPr/>
      </cdr:nvSpPr>
      <cdr:spPr>
        <a:xfrm xmlns:a="http://schemas.openxmlformats.org/drawingml/2006/main">
          <a:off x="7213600" y="4547528"/>
          <a:ext cx="114370" cy="114376"/>
        </a:xfrm>
        <a:prstGeom xmlns:a="http://schemas.openxmlformats.org/drawingml/2006/main" prst="ellipse">
          <a:avLst/>
        </a:prstGeom>
        <a:solidFill xmlns:a="http://schemas.openxmlformats.org/drawingml/2006/main">
          <a:schemeClr val="accent2"/>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DE" sz="1100"/>
        </a:p>
      </cdr:txBody>
    </cdr:sp>
  </cdr:relSizeAnchor>
  <cdr:relSizeAnchor xmlns:cdr="http://schemas.openxmlformats.org/drawingml/2006/chartDrawing">
    <cdr:from>
      <cdr:x>0.77516</cdr:x>
      <cdr:y>0.801</cdr:y>
    </cdr:from>
    <cdr:to>
      <cdr:x>0.78745</cdr:x>
      <cdr:y>0.82003</cdr:y>
    </cdr:to>
    <cdr:sp macro="" textlink="">
      <cdr:nvSpPr>
        <cdr:cNvPr id="27" name="Ellipse 26"/>
        <cdr:cNvSpPr/>
      </cdr:nvSpPr>
      <cdr:spPr>
        <a:xfrm xmlns:a="http://schemas.openxmlformats.org/drawingml/2006/main">
          <a:off x="7213600" y="4814203"/>
          <a:ext cx="114370" cy="114376"/>
        </a:xfrm>
        <a:prstGeom xmlns:a="http://schemas.openxmlformats.org/drawingml/2006/main" prst="ellipse">
          <a:avLst/>
        </a:prstGeom>
        <a:solidFill xmlns:a="http://schemas.openxmlformats.org/drawingml/2006/main">
          <a:schemeClr val="tx2"/>
        </a:solidFill>
        <a:ln xmlns:a="http://schemas.openxmlformats.org/drawingml/2006/main">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DE" sz="1100"/>
        </a:p>
      </cdr:txBody>
    </cdr:sp>
  </cdr:relSizeAnchor>
  <cdr:relSizeAnchor xmlns:cdr="http://schemas.openxmlformats.org/drawingml/2006/chartDrawing">
    <cdr:from>
      <cdr:x>0.77516</cdr:x>
      <cdr:y>0.84537</cdr:y>
    </cdr:from>
    <cdr:to>
      <cdr:x>0.78745</cdr:x>
      <cdr:y>0.8644</cdr:y>
    </cdr:to>
    <cdr:sp macro="" textlink="">
      <cdr:nvSpPr>
        <cdr:cNvPr id="28" name="Ellipse 27"/>
        <cdr:cNvSpPr/>
      </cdr:nvSpPr>
      <cdr:spPr>
        <a:xfrm xmlns:a="http://schemas.openxmlformats.org/drawingml/2006/main">
          <a:off x="7213600" y="5080877"/>
          <a:ext cx="114370" cy="114376"/>
        </a:xfrm>
        <a:prstGeom xmlns:a="http://schemas.openxmlformats.org/drawingml/2006/main" prst="ellipse">
          <a:avLst/>
        </a:prstGeom>
        <a:solidFill xmlns:a="http://schemas.openxmlformats.org/drawingml/2006/main">
          <a:schemeClr val="bg1">
            <a:lumMod val="65000"/>
          </a:schemeClr>
        </a:solidFill>
        <a:ln xmlns:a="http://schemas.openxmlformats.org/drawingml/2006/main">
          <a:solidFill>
            <a:schemeClr val="bg1">
              <a:lumMod val="6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DE" sz="1100"/>
        </a:p>
      </cdr:txBody>
    </cdr:sp>
  </cdr:relSizeAnchor>
  <cdr:relSizeAnchor xmlns:cdr="http://schemas.openxmlformats.org/drawingml/2006/chartDrawing">
    <cdr:from>
      <cdr:x>0.80949</cdr:x>
      <cdr:y>0.69783</cdr:y>
    </cdr:from>
    <cdr:to>
      <cdr:x>0.95531</cdr:x>
      <cdr:y>0.73444</cdr:y>
    </cdr:to>
    <cdr:sp macro="" textlink="">
      <cdr:nvSpPr>
        <cdr:cNvPr id="29" name="Textfeld 14"/>
        <cdr:cNvSpPr txBox="1"/>
      </cdr:nvSpPr>
      <cdr:spPr>
        <a:xfrm xmlns:a="http://schemas.openxmlformats.org/drawingml/2006/main">
          <a:off x="7533038" y="4194175"/>
          <a:ext cx="1357032" cy="22002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100"/>
            <a:t>Preconcentration</a:t>
          </a:r>
        </a:p>
      </cdr:txBody>
    </cdr:sp>
  </cdr:relSizeAnchor>
  <cdr:relSizeAnchor xmlns:cdr="http://schemas.openxmlformats.org/drawingml/2006/chartDrawing">
    <cdr:from>
      <cdr:x>0.80949</cdr:x>
      <cdr:y>0.74274</cdr:y>
    </cdr:from>
    <cdr:to>
      <cdr:x>0.95531</cdr:x>
      <cdr:y>0.77935</cdr:y>
    </cdr:to>
    <cdr:sp macro="" textlink="">
      <cdr:nvSpPr>
        <cdr:cNvPr id="30" name="Textfeld 15"/>
        <cdr:cNvSpPr txBox="1"/>
      </cdr:nvSpPr>
      <cdr:spPr>
        <a:xfrm xmlns:a="http://schemas.openxmlformats.org/drawingml/2006/main">
          <a:off x="7533038" y="4464050"/>
          <a:ext cx="1357032" cy="22002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100"/>
            <a:t>Regenerative</a:t>
          </a:r>
        </a:p>
      </cdr:txBody>
    </cdr:sp>
  </cdr:relSizeAnchor>
  <cdr:relSizeAnchor xmlns:cdr="http://schemas.openxmlformats.org/drawingml/2006/chartDrawing">
    <cdr:from>
      <cdr:x>0.80949</cdr:x>
      <cdr:y>0.78764</cdr:y>
    </cdr:from>
    <cdr:to>
      <cdr:x>0.95531</cdr:x>
      <cdr:y>0.82425</cdr:y>
    </cdr:to>
    <cdr:sp macro="" textlink="">
      <cdr:nvSpPr>
        <cdr:cNvPr id="31" name="Textfeld 16"/>
        <cdr:cNvSpPr txBox="1"/>
      </cdr:nvSpPr>
      <cdr:spPr>
        <a:xfrm xmlns:a="http://schemas.openxmlformats.org/drawingml/2006/main">
          <a:off x="7533038" y="4733925"/>
          <a:ext cx="1357032" cy="22002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100"/>
            <a:t>Recuperative</a:t>
          </a:r>
        </a:p>
      </cdr:txBody>
    </cdr:sp>
  </cdr:relSizeAnchor>
  <cdr:relSizeAnchor xmlns:cdr="http://schemas.openxmlformats.org/drawingml/2006/chartDrawing">
    <cdr:from>
      <cdr:x>0.80949</cdr:x>
      <cdr:y>0.83254</cdr:y>
    </cdr:from>
    <cdr:to>
      <cdr:x>0.95531</cdr:x>
      <cdr:y>0.86915</cdr:y>
    </cdr:to>
    <cdr:sp macro="" textlink="">
      <cdr:nvSpPr>
        <cdr:cNvPr id="32" name="Textfeld 17"/>
        <cdr:cNvSpPr txBox="1"/>
      </cdr:nvSpPr>
      <cdr:spPr>
        <a:xfrm xmlns:a="http://schemas.openxmlformats.org/drawingml/2006/main">
          <a:off x="7533038" y="5003800"/>
          <a:ext cx="1357032" cy="22002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100"/>
            <a:t>Unknown</a:t>
          </a:r>
        </a:p>
      </cdr:txBody>
    </cdr:sp>
  </cdr:relSizeAnchor>
</c:userShapes>
</file>

<file path=xl/drawings/drawing3.xml><?xml version="1.0" encoding="utf-8"?>
<c:userShapes xmlns:c="http://schemas.openxmlformats.org/drawingml/2006/chart">
  <cdr:relSizeAnchor xmlns:cdr="http://schemas.openxmlformats.org/drawingml/2006/chartDrawing">
    <cdr:from>
      <cdr:x>0.72213</cdr:x>
      <cdr:y>0.02536</cdr:y>
    </cdr:from>
    <cdr:to>
      <cdr:x>0.95701</cdr:x>
      <cdr:y>0.22345</cdr:y>
    </cdr:to>
    <cdr:sp macro="" textlink="">
      <cdr:nvSpPr>
        <cdr:cNvPr id="3" name="Rechteck 2"/>
        <cdr:cNvSpPr/>
      </cdr:nvSpPr>
      <cdr:spPr>
        <a:xfrm xmlns:a="http://schemas.openxmlformats.org/drawingml/2006/main">
          <a:off x="6720100" y="152422"/>
          <a:ext cx="2185776" cy="1190603"/>
        </a:xfrm>
        <a:prstGeom xmlns:a="http://schemas.openxmlformats.org/drawingml/2006/main" prst="rect">
          <a:avLst/>
        </a:prstGeom>
        <a:solidFill xmlns:a="http://schemas.openxmlformats.org/drawingml/2006/main">
          <a:schemeClr val="bg1"/>
        </a:solidFill>
        <a:ln xmlns:a="http://schemas.openxmlformats.org/drawingml/2006/main">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de-DE" sz="1100"/>
            <a:t>adsorption</a:t>
          </a:r>
        </a:p>
      </cdr:txBody>
    </cdr:sp>
  </cdr:relSizeAnchor>
  <cdr:relSizeAnchor xmlns:cdr="http://schemas.openxmlformats.org/drawingml/2006/chartDrawing">
    <cdr:from>
      <cdr:x>0.76186</cdr:x>
      <cdr:y>0.05298</cdr:y>
    </cdr:from>
    <cdr:to>
      <cdr:x>0.77415</cdr:x>
      <cdr:y>0.07201</cdr:y>
    </cdr:to>
    <cdr:sp macro="" textlink="">
      <cdr:nvSpPr>
        <cdr:cNvPr id="11" name="Ellipse 10"/>
        <cdr:cNvSpPr/>
      </cdr:nvSpPr>
      <cdr:spPr>
        <a:xfrm xmlns:a="http://schemas.openxmlformats.org/drawingml/2006/main">
          <a:off x="7089775" y="318453"/>
          <a:ext cx="114370" cy="114376"/>
        </a:xfrm>
        <a:prstGeom xmlns:a="http://schemas.openxmlformats.org/drawingml/2006/main" prst="ellipse">
          <a:avLst/>
        </a:prstGeom>
        <a:solidFill xmlns:a="http://schemas.openxmlformats.org/drawingml/2006/main">
          <a:srgbClr val="00B050"/>
        </a:solidFill>
        <a:ln xmlns:a="http://schemas.openxmlformats.org/drawingml/2006/main">
          <a:solidFill>
            <a:srgbClr val="00B05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DE" sz="1100"/>
        </a:p>
      </cdr:txBody>
    </cdr:sp>
  </cdr:relSizeAnchor>
  <cdr:relSizeAnchor xmlns:cdr="http://schemas.openxmlformats.org/drawingml/2006/chartDrawing">
    <cdr:from>
      <cdr:x>0.76186</cdr:x>
      <cdr:y>0.09894</cdr:y>
    </cdr:from>
    <cdr:to>
      <cdr:x>0.77415</cdr:x>
      <cdr:y>0.11797</cdr:y>
    </cdr:to>
    <cdr:sp macro="" textlink="">
      <cdr:nvSpPr>
        <cdr:cNvPr id="13" name="Ellipse 12"/>
        <cdr:cNvSpPr/>
      </cdr:nvSpPr>
      <cdr:spPr>
        <a:xfrm xmlns:a="http://schemas.openxmlformats.org/drawingml/2006/main">
          <a:off x="7089775" y="594653"/>
          <a:ext cx="114370" cy="114376"/>
        </a:xfrm>
        <a:prstGeom xmlns:a="http://schemas.openxmlformats.org/drawingml/2006/main" prst="ellipse">
          <a:avLst/>
        </a:prstGeom>
        <a:solidFill xmlns:a="http://schemas.openxmlformats.org/drawingml/2006/main">
          <a:schemeClr val="accent2"/>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DE" sz="1100"/>
        </a:p>
      </cdr:txBody>
    </cdr:sp>
  </cdr:relSizeAnchor>
  <cdr:relSizeAnchor xmlns:cdr="http://schemas.openxmlformats.org/drawingml/2006/chartDrawing">
    <cdr:from>
      <cdr:x>0.76186</cdr:x>
      <cdr:y>0.14331</cdr:y>
    </cdr:from>
    <cdr:to>
      <cdr:x>0.77415</cdr:x>
      <cdr:y>0.16234</cdr:y>
    </cdr:to>
    <cdr:sp macro="" textlink="">
      <cdr:nvSpPr>
        <cdr:cNvPr id="15" name="Ellipse 14"/>
        <cdr:cNvSpPr/>
      </cdr:nvSpPr>
      <cdr:spPr>
        <a:xfrm xmlns:a="http://schemas.openxmlformats.org/drawingml/2006/main">
          <a:off x="7089775" y="861328"/>
          <a:ext cx="114370" cy="114376"/>
        </a:xfrm>
        <a:prstGeom xmlns:a="http://schemas.openxmlformats.org/drawingml/2006/main" prst="ellipse">
          <a:avLst/>
        </a:prstGeom>
        <a:solidFill xmlns:a="http://schemas.openxmlformats.org/drawingml/2006/main">
          <a:schemeClr val="tx2"/>
        </a:solidFill>
        <a:ln xmlns:a="http://schemas.openxmlformats.org/drawingml/2006/main">
          <a:solidFill>
            <a:schemeClr val="tx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DE" sz="1100"/>
        </a:p>
      </cdr:txBody>
    </cdr:sp>
  </cdr:relSizeAnchor>
  <cdr:relSizeAnchor xmlns:cdr="http://schemas.openxmlformats.org/drawingml/2006/chartDrawing">
    <cdr:from>
      <cdr:x>0.76186</cdr:x>
      <cdr:y>0.18768</cdr:y>
    </cdr:from>
    <cdr:to>
      <cdr:x>0.77415</cdr:x>
      <cdr:y>0.20671</cdr:y>
    </cdr:to>
    <cdr:sp macro="" textlink="">
      <cdr:nvSpPr>
        <cdr:cNvPr id="16" name="Ellipse 15"/>
        <cdr:cNvSpPr/>
      </cdr:nvSpPr>
      <cdr:spPr>
        <a:xfrm xmlns:a="http://schemas.openxmlformats.org/drawingml/2006/main">
          <a:off x="7089775" y="1128002"/>
          <a:ext cx="114370" cy="114376"/>
        </a:xfrm>
        <a:prstGeom xmlns:a="http://schemas.openxmlformats.org/drawingml/2006/main" prst="ellipse">
          <a:avLst/>
        </a:prstGeom>
        <a:solidFill xmlns:a="http://schemas.openxmlformats.org/drawingml/2006/main">
          <a:schemeClr val="bg1">
            <a:lumMod val="65000"/>
          </a:schemeClr>
        </a:solidFill>
        <a:ln xmlns:a="http://schemas.openxmlformats.org/drawingml/2006/main">
          <a:solidFill>
            <a:schemeClr val="bg1">
              <a:lumMod val="6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de-DE" sz="1100"/>
        </a:p>
      </cdr:txBody>
    </cdr:sp>
  </cdr:relSizeAnchor>
  <cdr:relSizeAnchor xmlns:cdr="http://schemas.openxmlformats.org/drawingml/2006/chartDrawing">
    <cdr:from>
      <cdr:x>0.79618</cdr:x>
      <cdr:y>0.04015</cdr:y>
    </cdr:from>
    <cdr:to>
      <cdr:x>0.94201</cdr:x>
      <cdr:y>0.07676</cdr:y>
    </cdr:to>
    <cdr:sp macro="" textlink="">
      <cdr:nvSpPr>
        <cdr:cNvPr id="17" name="Textfeld 14"/>
        <cdr:cNvSpPr txBox="1"/>
      </cdr:nvSpPr>
      <cdr:spPr>
        <a:xfrm xmlns:a="http://schemas.openxmlformats.org/drawingml/2006/main">
          <a:off x="7409213" y="241300"/>
          <a:ext cx="1357032" cy="22002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100"/>
            <a:t>Preconcentration</a:t>
          </a:r>
        </a:p>
      </cdr:txBody>
    </cdr:sp>
  </cdr:relSizeAnchor>
  <cdr:relSizeAnchor xmlns:cdr="http://schemas.openxmlformats.org/drawingml/2006/chartDrawing">
    <cdr:from>
      <cdr:x>0.79618</cdr:x>
      <cdr:y>0.08505</cdr:y>
    </cdr:from>
    <cdr:to>
      <cdr:x>0.94201</cdr:x>
      <cdr:y>0.12166</cdr:y>
    </cdr:to>
    <cdr:sp macro="" textlink="">
      <cdr:nvSpPr>
        <cdr:cNvPr id="18" name="Textfeld 15"/>
        <cdr:cNvSpPr txBox="1"/>
      </cdr:nvSpPr>
      <cdr:spPr>
        <a:xfrm xmlns:a="http://schemas.openxmlformats.org/drawingml/2006/main">
          <a:off x="7409213" y="511175"/>
          <a:ext cx="1357032" cy="22002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100"/>
            <a:t>Regenerative</a:t>
          </a:r>
        </a:p>
      </cdr:txBody>
    </cdr:sp>
  </cdr:relSizeAnchor>
  <cdr:relSizeAnchor xmlns:cdr="http://schemas.openxmlformats.org/drawingml/2006/chartDrawing">
    <cdr:from>
      <cdr:x>0.79618</cdr:x>
      <cdr:y>0.12995</cdr:y>
    </cdr:from>
    <cdr:to>
      <cdr:x>0.94201</cdr:x>
      <cdr:y>0.16656</cdr:y>
    </cdr:to>
    <cdr:sp macro="" textlink="">
      <cdr:nvSpPr>
        <cdr:cNvPr id="19" name="Textfeld 16"/>
        <cdr:cNvSpPr txBox="1"/>
      </cdr:nvSpPr>
      <cdr:spPr>
        <a:xfrm xmlns:a="http://schemas.openxmlformats.org/drawingml/2006/main">
          <a:off x="7409213" y="781050"/>
          <a:ext cx="1357032" cy="22002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100"/>
            <a:t>Recuperative</a:t>
          </a:r>
        </a:p>
      </cdr:txBody>
    </cdr:sp>
  </cdr:relSizeAnchor>
  <cdr:relSizeAnchor xmlns:cdr="http://schemas.openxmlformats.org/drawingml/2006/chartDrawing">
    <cdr:from>
      <cdr:x>0.79618</cdr:x>
      <cdr:y>0.17485</cdr:y>
    </cdr:from>
    <cdr:to>
      <cdr:x>0.94201</cdr:x>
      <cdr:y>0.21146</cdr:y>
    </cdr:to>
    <cdr:sp macro="" textlink="">
      <cdr:nvSpPr>
        <cdr:cNvPr id="20" name="Textfeld 17"/>
        <cdr:cNvSpPr txBox="1"/>
      </cdr:nvSpPr>
      <cdr:spPr>
        <a:xfrm xmlns:a="http://schemas.openxmlformats.org/drawingml/2006/main">
          <a:off x="7409213" y="1050925"/>
          <a:ext cx="1357032" cy="22002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100"/>
            <a:t>Unknown</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package" Target="../embeddings/Microsoft_Visio-Zeichnung344444443333333333222222222222222222222222.vsdx"/><Relationship Id="rId5" Type="http://schemas.openxmlformats.org/officeDocument/2006/relationships/image" Target="../media/image1.emf"/><Relationship Id="rId4" Type="http://schemas.openxmlformats.org/officeDocument/2006/relationships/package" Target="../embeddings/Microsoft_Visio-Zeichnung233333332222222222111111111111111111111111.vsdx"/></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X194"/>
  <sheetViews>
    <sheetView topLeftCell="A40" zoomScale="85" zoomScaleNormal="85" workbookViewId="0">
      <selection activeCell="A14" sqref="A14"/>
    </sheetView>
  </sheetViews>
  <sheetFormatPr baseColWidth="10" defaultRowHeight="15"/>
  <cols>
    <col min="1" max="1" width="11.42578125" style="2"/>
    <col min="2" max="2" width="47.140625" style="2" customWidth="1"/>
    <col min="3" max="3" width="14.28515625" style="2" customWidth="1"/>
    <col min="4" max="4" width="15.7109375" style="2" customWidth="1"/>
    <col min="5" max="5" width="12.5703125" style="3" bestFit="1" customWidth="1"/>
    <col min="6" max="6" width="52.28515625" style="2" customWidth="1"/>
    <col min="7" max="7" width="11.42578125" style="2"/>
    <col min="8" max="26" width="15.7109375" style="2" customWidth="1"/>
    <col min="27" max="31" width="12.7109375" style="2" customWidth="1"/>
    <col min="32" max="16384" width="11.42578125" style="2"/>
  </cols>
  <sheetData>
    <row r="2" spans="2:20" s="17" customFormat="1" ht="30" customHeight="1">
      <c r="B2" s="18" t="s">
        <v>425</v>
      </c>
      <c r="E2" s="19"/>
      <c r="F2" s="19"/>
      <c r="G2" s="19"/>
      <c r="H2" s="19"/>
      <c r="I2" s="19"/>
      <c r="J2" s="19"/>
      <c r="K2" s="19"/>
      <c r="L2" s="20"/>
      <c r="M2" s="19"/>
      <c r="N2" s="19"/>
      <c r="O2" s="19"/>
      <c r="P2" s="22"/>
      <c r="S2" s="21"/>
    </row>
    <row r="4" spans="2:20" s="22" customFormat="1" ht="30" customHeight="1">
      <c r="B4" s="18" t="s">
        <v>602</v>
      </c>
      <c r="C4" s="109"/>
      <c r="E4" s="89"/>
      <c r="F4" s="110"/>
      <c r="G4" s="110"/>
      <c r="H4" s="110"/>
      <c r="I4" s="110"/>
      <c r="J4" s="110"/>
      <c r="K4" s="110"/>
      <c r="L4" s="110"/>
      <c r="M4" s="111"/>
      <c r="N4" s="112"/>
      <c r="O4" s="18"/>
      <c r="P4" s="112"/>
      <c r="Q4" s="112"/>
      <c r="T4" s="112"/>
    </row>
    <row r="5" spans="2:20" ht="15.75" thickBot="1"/>
    <row r="6" spans="2:20" ht="15.75" thickBot="1">
      <c r="B6" s="23" t="s">
        <v>283</v>
      </c>
      <c r="C6" s="40"/>
      <c r="D6" s="91">
        <v>4</v>
      </c>
      <c r="E6" s="40" t="s">
        <v>14</v>
      </c>
      <c r="F6" s="24"/>
      <c r="H6" s="113" t="s">
        <v>17</v>
      </c>
      <c r="J6" s="487" t="s">
        <v>20</v>
      </c>
      <c r="K6" s="488"/>
      <c r="L6" s="488"/>
      <c r="M6" s="488"/>
      <c r="N6" s="489"/>
    </row>
    <row r="7" spans="2:20" ht="15.75" thickBot="1">
      <c r="B7" s="25" t="s">
        <v>1</v>
      </c>
      <c r="D7" s="387">
        <v>15</v>
      </c>
      <c r="E7" s="2" t="s">
        <v>16</v>
      </c>
      <c r="F7" s="26"/>
      <c r="H7" s="120" t="s">
        <v>22</v>
      </c>
      <c r="I7" s="177" t="s">
        <v>112</v>
      </c>
      <c r="J7" s="512" t="s">
        <v>199</v>
      </c>
      <c r="K7" s="513"/>
      <c r="L7" s="513"/>
      <c r="M7" s="513"/>
      <c r="N7" s="514"/>
    </row>
    <row r="8" spans="2:20" ht="15.75" thickBot="1">
      <c r="B8" s="25" t="s">
        <v>284</v>
      </c>
      <c r="D8" s="324">
        <f>(1+D6/100)^D7/(((1+D6/100)^D7)-1)*D6</f>
        <v>8.9941100370973128</v>
      </c>
      <c r="E8" s="2" t="s">
        <v>14</v>
      </c>
      <c r="F8" s="26"/>
      <c r="H8" s="80" t="s">
        <v>21</v>
      </c>
      <c r="I8" s="177" t="s">
        <v>113</v>
      </c>
      <c r="J8" s="515" t="s">
        <v>198</v>
      </c>
      <c r="K8" s="508"/>
      <c r="L8" s="508"/>
      <c r="M8" s="508"/>
      <c r="N8" s="509"/>
    </row>
    <row r="9" spans="2:20" ht="15.75" thickBot="1">
      <c r="B9" s="25" t="s">
        <v>288</v>
      </c>
      <c r="D9" s="289">
        <v>3500</v>
      </c>
      <c r="E9" s="2" t="s">
        <v>29</v>
      </c>
      <c r="F9" s="26"/>
      <c r="H9" s="370"/>
      <c r="I9" s="177"/>
      <c r="J9" s="516" t="s">
        <v>309</v>
      </c>
      <c r="K9" s="517"/>
      <c r="L9" s="517"/>
      <c r="M9" s="517"/>
      <c r="N9" s="518"/>
    </row>
    <row r="10" spans="2:20">
      <c r="B10" s="25" t="s">
        <v>523</v>
      </c>
      <c r="D10" s="241">
        <v>15000</v>
      </c>
      <c r="E10" s="2" t="s">
        <v>39</v>
      </c>
      <c r="F10" s="26"/>
      <c r="H10" s="370"/>
      <c r="I10" s="177"/>
      <c r="K10" s="281"/>
      <c r="L10" s="114"/>
    </row>
    <row r="11" spans="2:20" ht="15.75" thickBot="1">
      <c r="B11" s="27" t="s">
        <v>315</v>
      </c>
      <c r="C11" s="79"/>
      <c r="D11" s="340">
        <v>8000</v>
      </c>
      <c r="E11" s="79" t="s">
        <v>39</v>
      </c>
      <c r="F11" s="28"/>
      <c r="H11" s="370"/>
      <c r="I11" s="177"/>
      <c r="K11" s="281"/>
      <c r="L11" s="114"/>
    </row>
    <row r="13" spans="2:20" s="17" customFormat="1" ht="30" customHeight="1">
      <c r="B13" s="18" t="s">
        <v>603</v>
      </c>
      <c r="E13" s="19"/>
      <c r="F13" s="19"/>
      <c r="G13" s="19"/>
      <c r="H13" s="19"/>
      <c r="I13" s="19"/>
      <c r="J13" s="19"/>
      <c r="K13" s="19"/>
      <c r="L13" s="20"/>
      <c r="M13" s="19"/>
      <c r="N13" s="19"/>
      <c r="O13" s="19"/>
      <c r="P13" s="22"/>
      <c r="S13" s="21"/>
    </row>
    <row r="14" spans="2:20" ht="15.75" thickBot="1"/>
    <row r="15" spans="2:20" ht="15.75" thickBot="1">
      <c r="B15" s="484" t="s">
        <v>474</v>
      </c>
      <c r="C15" s="485"/>
      <c r="D15" s="485"/>
      <c r="E15" s="485"/>
      <c r="F15" s="486"/>
      <c r="Q15" s="175"/>
      <c r="R15" s="175"/>
      <c r="S15" s="175"/>
      <c r="T15" s="216" t="s">
        <v>112</v>
      </c>
    </row>
    <row r="16" spans="2:20" ht="15" customHeight="1">
      <c r="B16" s="23" t="s">
        <v>285</v>
      </c>
      <c r="C16" s="40"/>
      <c r="D16" s="282" t="s">
        <v>112</v>
      </c>
      <c r="E16" s="328" t="s">
        <v>133</v>
      </c>
      <c r="F16" s="24"/>
      <c r="Q16" s="175"/>
      <c r="R16" s="175"/>
      <c r="S16" s="175"/>
      <c r="T16" s="216" t="s">
        <v>113</v>
      </c>
    </row>
    <row r="17" spans="2:19" ht="15" customHeight="1">
      <c r="B17" s="25" t="s">
        <v>286</v>
      </c>
      <c r="D17" s="283" t="s">
        <v>113</v>
      </c>
      <c r="E17" s="317" t="s">
        <v>133</v>
      </c>
      <c r="F17" s="26"/>
      <c r="Q17" s="175"/>
      <c r="R17" s="175"/>
      <c r="S17" s="175"/>
    </row>
    <row r="18" spans="2:19" ht="15.75" thickBot="1">
      <c r="B18" s="27" t="s">
        <v>287</v>
      </c>
      <c r="C18" s="79"/>
      <c r="D18" s="284" t="s">
        <v>112</v>
      </c>
      <c r="E18" s="329" t="s">
        <v>133</v>
      </c>
      <c r="F18" s="28"/>
      <c r="Q18" s="175"/>
      <c r="R18" s="175"/>
      <c r="S18" s="175"/>
    </row>
    <row r="19" spans="2:19" ht="15.75" thickBot="1"/>
    <row r="20" spans="2:19" ht="15.75" thickBot="1">
      <c r="B20" s="484" t="s">
        <v>114</v>
      </c>
      <c r="C20" s="485"/>
      <c r="D20" s="485"/>
      <c r="E20" s="485"/>
      <c r="F20" s="486"/>
      <c r="H20" s="484" t="s">
        <v>259</v>
      </c>
      <c r="I20" s="485"/>
      <c r="J20" s="485"/>
      <c r="K20" s="485"/>
      <c r="L20" s="485"/>
      <c r="M20" s="485"/>
      <c r="N20" s="485"/>
      <c r="O20" s="485"/>
      <c r="P20" s="486"/>
    </row>
    <row r="21" spans="2:19" ht="15.75" customHeight="1">
      <c r="B21" s="321" t="s">
        <v>466</v>
      </c>
      <c r="C21" s="40"/>
      <c r="D21" s="341"/>
      <c r="E21" s="341"/>
      <c r="F21" s="342"/>
      <c r="H21" s="519" t="s">
        <v>505</v>
      </c>
      <c r="I21" s="520"/>
      <c r="J21" s="520"/>
      <c r="K21" s="520"/>
      <c r="L21" s="520"/>
      <c r="M21" s="520"/>
      <c r="N21" s="520"/>
      <c r="O21" s="520"/>
      <c r="P21" s="521"/>
    </row>
    <row r="22" spans="2:19">
      <c r="B22" s="25" t="s">
        <v>472</v>
      </c>
      <c r="C22" s="380"/>
      <c r="E22" s="387">
        <v>150</v>
      </c>
      <c r="F22" s="26" t="s">
        <v>33</v>
      </c>
      <c r="H22" s="522"/>
      <c r="I22" s="523"/>
      <c r="J22" s="523"/>
      <c r="K22" s="523"/>
      <c r="L22" s="523"/>
      <c r="M22" s="523"/>
      <c r="N22" s="523"/>
      <c r="O22" s="523"/>
      <c r="P22" s="524"/>
    </row>
    <row r="23" spans="2:19" ht="15" customHeight="1">
      <c r="B23" s="25" t="s">
        <v>289</v>
      </c>
      <c r="C23" s="387">
        <v>60</v>
      </c>
      <c r="D23" s="2" t="s">
        <v>33</v>
      </c>
      <c r="E23" s="318">
        <f>C23/(C23+C24+C25)*100</f>
        <v>40</v>
      </c>
      <c r="F23" s="26" t="s">
        <v>233</v>
      </c>
      <c r="H23" s="522"/>
      <c r="I23" s="523"/>
      <c r="J23" s="523"/>
      <c r="K23" s="523"/>
      <c r="L23" s="523"/>
      <c r="M23" s="523"/>
      <c r="N23" s="523"/>
      <c r="O23" s="523"/>
      <c r="P23" s="524"/>
    </row>
    <row r="24" spans="2:19">
      <c r="B24" s="25" t="s">
        <v>232</v>
      </c>
      <c r="C24" s="387">
        <v>90</v>
      </c>
      <c r="D24" s="2" t="s">
        <v>33</v>
      </c>
      <c r="E24" s="318">
        <f>C24/(C24+C23+C25)*100</f>
        <v>60</v>
      </c>
      <c r="F24" s="26" t="s">
        <v>233</v>
      </c>
      <c r="H24" s="522"/>
      <c r="I24" s="523"/>
      <c r="J24" s="523"/>
      <c r="K24" s="523"/>
      <c r="L24" s="523"/>
      <c r="M24" s="523"/>
      <c r="N24" s="523"/>
      <c r="O24" s="523"/>
      <c r="P24" s="524"/>
    </row>
    <row r="25" spans="2:19">
      <c r="B25" s="25" t="s">
        <v>525</v>
      </c>
      <c r="C25" s="388">
        <f>E22-C23-C24</f>
        <v>0</v>
      </c>
      <c r="D25" s="2" t="s">
        <v>33</v>
      </c>
      <c r="E25" s="318">
        <f>C25/(C25+C24+C23)*100</f>
        <v>0</v>
      </c>
      <c r="F25" s="26" t="s">
        <v>233</v>
      </c>
      <c r="H25" s="522"/>
      <c r="I25" s="523"/>
      <c r="J25" s="523"/>
      <c r="K25" s="523"/>
      <c r="L25" s="523"/>
      <c r="M25" s="523"/>
      <c r="N25" s="523"/>
      <c r="O25" s="523"/>
      <c r="P25" s="524"/>
    </row>
    <row r="26" spans="2:19">
      <c r="B26" s="320" t="s">
        <v>467</v>
      </c>
      <c r="C26" s="380"/>
      <c r="E26" s="2"/>
      <c r="F26" s="26"/>
      <c r="H26" s="522"/>
      <c r="I26" s="523"/>
      <c r="J26" s="523"/>
      <c r="K26" s="523"/>
      <c r="L26" s="523"/>
      <c r="M26" s="523"/>
      <c r="N26" s="523"/>
      <c r="O26" s="523"/>
      <c r="P26" s="524"/>
    </row>
    <row r="27" spans="2:19" ht="15.75" thickBot="1">
      <c r="B27" s="47" t="s">
        <v>468</v>
      </c>
      <c r="E27" s="289">
        <v>180</v>
      </c>
      <c r="F27" s="51" t="s">
        <v>33</v>
      </c>
      <c r="H27" s="166"/>
      <c r="I27" s="371"/>
      <c r="J27" s="371"/>
      <c r="K27" s="371"/>
      <c r="L27" s="371"/>
      <c r="M27" s="371"/>
      <c r="N27" s="371"/>
      <c r="O27" s="525" t="s">
        <v>504</v>
      </c>
      <c r="P27" s="526"/>
    </row>
    <row r="28" spans="2:19">
      <c r="B28" s="25" t="s">
        <v>246</v>
      </c>
      <c r="E28" s="385">
        <f>C24+E27</f>
        <v>270</v>
      </c>
      <c r="F28" s="26" t="s">
        <v>33</v>
      </c>
    </row>
    <row r="29" spans="2:19" ht="15.75" thickBot="1">
      <c r="B29" s="73" t="s">
        <v>290</v>
      </c>
      <c r="C29" s="79"/>
      <c r="D29" s="79"/>
      <c r="E29" s="319">
        <v>10</v>
      </c>
      <c r="F29" s="60" t="s">
        <v>33</v>
      </c>
    </row>
    <row r="30" spans="2:19" ht="15.75" thickBot="1">
      <c r="B30" s="175"/>
      <c r="E30" s="327"/>
      <c r="F30" s="175"/>
    </row>
    <row r="31" spans="2:19" ht="15.75" thickBot="1">
      <c r="B31" s="484" t="s">
        <v>115</v>
      </c>
      <c r="C31" s="485"/>
      <c r="D31" s="485"/>
      <c r="E31" s="485"/>
      <c r="F31" s="486"/>
      <c r="H31" s="484" t="s">
        <v>260</v>
      </c>
      <c r="I31" s="485"/>
      <c r="J31" s="486"/>
      <c r="K31" s="121"/>
    </row>
    <row r="32" spans="2:19" ht="15" customHeight="1">
      <c r="B32" s="321" t="s">
        <v>469</v>
      </c>
      <c r="C32" s="40"/>
      <c r="D32" s="305"/>
      <c r="E32" s="305"/>
      <c r="F32" s="306"/>
      <c r="H32" s="251" t="s">
        <v>261</v>
      </c>
      <c r="I32" s="513" t="s">
        <v>262</v>
      </c>
      <c r="J32" s="514"/>
      <c r="K32" s="121"/>
    </row>
    <row r="33" spans="2:16">
      <c r="B33" s="25" t="s">
        <v>473</v>
      </c>
      <c r="E33" s="387">
        <v>200</v>
      </c>
      <c r="F33" s="26" t="s">
        <v>33</v>
      </c>
      <c r="H33" s="252" t="s">
        <v>263</v>
      </c>
      <c r="I33" s="152" t="s">
        <v>420</v>
      </c>
      <c r="J33" s="248"/>
      <c r="K33" s="121"/>
    </row>
    <row r="34" spans="2:16">
      <c r="B34" s="25" t="s">
        <v>289</v>
      </c>
      <c r="C34" s="387">
        <v>50</v>
      </c>
      <c r="D34" s="2" t="s">
        <v>33</v>
      </c>
      <c r="E34" s="318">
        <f>C34/(C34+C35+C36)*100</f>
        <v>25</v>
      </c>
      <c r="F34" s="26" t="s">
        <v>233</v>
      </c>
      <c r="H34" s="252" t="s">
        <v>264</v>
      </c>
      <c r="I34" s="152" t="s">
        <v>421</v>
      </c>
      <c r="J34" s="248"/>
      <c r="K34" s="121"/>
      <c r="L34" s="121"/>
    </row>
    <row r="35" spans="2:16">
      <c r="B35" s="25" t="s">
        <v>526</v>
      </c>
      <c r="C35" s="387">
        <v>140</v>
      </c>
      <c r="D35" s="2" t="s">
        <v>33</v>
      </c>
      <c r="E35" s="318">
        <f>C35/(C35+C34+C36)*100</f>
        <v>70</v>
      </c>
      <c r="F35" s="26" t="s">
        <v>233</v>
      </c>
      <c r="H35" s="253">
        <v>0</v>
      </c>
      <c r="I35" s="249" t="s">
        <v>422</v>
      </c>
      <c r="J35" s="140"/>
    </row>
    <row r="36" spans="2:16" ht="15.75" thickBot="1">
      <c r="B36" s="25" t="s">
        <v>527</v>
      </c>
      <c r="C36" s="388">
        <f>E33-C34-C35</f>
        <v>10</v>
      </c>
      <c r="D36" s="2" t="s">
        <v>33</v>
      </c>
      <c r="E36" s="318">
        <f>C36/(C36+C35+C34)*100</f>
        <v>5</v>
      </c>
      <c r="F36" s="26" t="s">
        <v>233</v>
      </c>
      <c r="H36" s="325"/>
      <c r="I36" s="326"/>
      <c r="J36" s="250" t="s">
        <v>506</v>
      </c>
    </row>
    <row r="37" spans="2:16">
      <c r="B37" s="320" t="s">
        <v>467</v>
      </c>
      <c r="C37" s="380"/>
      <c r="E37" s="2"/>
      <c r="F37" s="26"/>
    </row>
    <row r="38" spans="2:16">
      <c r="B38" s="47" t="s">
        <v>468</v>
      </c>
      <c r="E38" s="289">
        <v>300</v>
      </c>
      <c r="F38" s="51" t="s">
        <v>33</v>
      </c>
    </row>
    <row r="39" spans="2:16">
      <c r="B39" s="25" t="s">
        <v>246</v>
      </c>
      <c r="E39" s="385">
        <f>C35+E38</f>
        <v>440</v>
      </c>
      <c r="F39" s="26" t="s">
        <v>33</v>
      </c>
    </row>
    <row r="40" spans="2:16" ht="15.75" thickBot="1">
      <c r="B40" s="73" t="s">
        <v>290</v>
      </c>
      <c r="C40" s="79"/>
      <c r="D40" s="79"/>
      <c r="E40" s="319">
        <v>5</v>
      </c>
      <c r="F40" s="60" t="s">
        <v>33</v>
      </c>
    </row>
    <row r="41" spans="2:16" ht="15.75" thickBot="1">
      <c r="B41" s="175"/>
      <c r="E41" s="327"/>
      <c r="F41" s="175"/>
    </row>
    <row r="42" spans="2:16" ht="15.75" thickBot="1">
      <c r="B42" s="484" t="s">
        <v>116</v>
      </c>
      <c r="C42" s="485"/>
      <c r="D42" s="485"/>
      <c r="E42" s="485"/>
      <c r="F42" s="486"/>
      <c r="H42" s="484" t="s">
        <v>265</v>
      </c>
      <c r="I42" s="485"/>
      <c r="J42" s="485"/>
      <c r="K42" s="485"/>
      <c r="L42" s="485"/>
      <c r="M42" s="485"/>
      <c r="N42" s="485"/>
      <c r="O42" s="485"/>
      <c r="P42" s="486"/>
    </row>
    <row r="43" spans="2:16" ht="15" customHeight="1">
      <c r="B43" s="321" t="s">
        <v>469</v>
      </c>
      <c r="C43" s="40"/>
      <c r="D43" s="305"/>
      <c r="E43" s="305"/>
      <c r="F43" s="306"/>
      <c r="H43" s="515" t="s">
        <v>307</v>
      </c>
      <c r="I43" s="508"/>
      <c r="J43" s="508"/>
      <c r="K43" s="508"/>
      <c r="L43" s="508"/>
      <c r="M43" s="508"/>
      <c r="N43" s="508"/>
      <c r="O43" s="508"/>
      <c r="P43" s="509"/>
    </row>
    <row r="44" spans="2:16">
      <c r="B44" s="25" t="s">
        <v>473</v>
      </c>
      <c r="E44" s="387">
        <v>80</v>
      </c>
      <c r="F44" s="26" t="s">
        <v>33</v>
      </c>
      <c r="H44" s="515"/>
      <c r="I44" s="508"/>
      <c r="J44" s="508"/>
      <c r="K44" s="508"/>
      <c r="L44" s="508"/>
      <c r="M44" s="508"/>
      <c r="N44" s="508"/>
      <c r="O44" s="508"/>
      <c r="P44" s="509"/>
    </row>
    <row r="45" spans="2:16" ht="15" customHeight="1" thickBot="1">
      <c r="B45" s="25" t="s">
        <v>289</v>
      </c>
      <c r="C45" s="387">
        <v>20</v>
      </c>
      <c r="D45" s="2" t="s">
        <v>33</v>
      </c>
      <c r="E45" s="318">
        <f>C45/(C45+C46+C47)*100</f>
        <v>25</v>
      </c>
      <c r="F45" s="26" t="s">
        <v>233</v>
      </c>
      <c r="H45" s="27"/>
      <c r="I45" s="154"/>
      <c r="J45" s="79"/>
      <c r="K45" s="79"/>
      <c r="L45" s="79"/>
      <c r="M45" s="79"/>
      <c r="N45" s="79"/>
      <c r="O45" s="79"/>
      <c r="P45" s="250" t="s">
        <v>507</v>
      </c>
    </row>
    <row r="46" spans="2:16">
      <c r="B46" s="25" t="s">
        <v>526</v>
      </c>
      <c r="C46" s="387">
        <v>40</v>
      </c>
      <c r="D46" s="2" t="s">
        <v>33</v>
      </c>
      <c r="E46" s="318">
        <f>C46/(C46+C45+C47)*100</f>
        <v>50</v>
      </c>
      <c r="F46" s="26" t="s">
        <v>233</v>
      </c>
    </row>
    <row r="47" spans="2:16">
      <c r="B47" s="25" t="s">
        <v>527</v>
      </c>
      <c r="C47" s="388">
        <f>E44-C45-C46</f>
        <v>20</v>
      </c>
      <c r="D47" s="2" t="s">
        <v>33</v>
      </c>
      <c r="E47" s="318">
        <f>C47/(C47+C46+C45)*100</f>
        <v>25</v>
      </c>
      <c r="F47" s="26" t="s">
        <v>233</v>
      </c>
    </row>
    <row r="48" spans="2:16">
      <c r="B48" s="320" t="s">
        <v>467</v>
      </c>
      <c r="C48" s="380"/>
      <c r="E48" s="2"/>
      <c r="F48" s="26"/>
    </row>
    <row r="49" spans="1:17">
      <c r="B49" s="47" t="s">
        <v>468</v>
      </c>
      <c r="E49" s="289">
        <v>10</v>
      </c>
      <c r="F49" s="51" t="s">
        <v>33</v>
      </c>
    </row>
    <row r="50" spans="1:17">
      <c r="B50" s="25" t="s">
        <v>246</v>
      </c>
      <c r="E50" s="385">
        <f>C46+E49</f>
        <v>50</v>
      </c>
      <c r="F50" s="26" t="s">
        <v>33</v>
      </c>
    </row>
    <row r="51" spans="1:17" ht="15.75" thickBot="1">
      <c r="B51" s="73" t="s">
        <v>290</v>
      </c>
      <c r="C51" s="79"/>
      <c r="D51" s="79"/>
      <c r="E51" s="319">
        <v>2</v>
      </c>
      <c r="F51" s="60" t="s">
        <v>33</v>
      </c>
    </row>
    <row r="52" spans="1:17" ht="15.75" thickBot="1">
      <c r="B52" s="175"/>
      <c r="E52" s="327"/>
      <c r="F52" s="175"/>
    </row>
    <row r="53" spans="1:17" ht="15.75" thickBot="1">
      <c r="B53" s="484" t="s">
        <v>117</v>
      </c>
      <c r="C53" s="485"/>
      <c r="D53" s="485"/>
      <c r="E53" s="485"/>
      <c r="F53" s="486"/>
      <c r="H53" s="484" t="s">
        <v>298</v>
      </c>
      <c r="I53" s="485"/>
      <c r="J53" s="485"/>
      <c r="K53" s="485"/>
      <c r="L53" s="485"/>
      <c r="M53" s="486"/>
    </row>
    <row r="54" spans="1:17" ht="15.75" customHeight="1">
      <c r="B54" s="49" t="s">
        <v>291</v>
      </c>
      <c r="C54" s="40"/>
      <c r="D54" s="40"/>
      <c r="E54" s="384">
        <f>IF(D$16="Yes",E28,0)+IF(D$17="Yes",E39,0)+IF(D$18="Yes",E50,0)</f>
        <v>320</v>
      </c>
      <c r="F54" s="24" t="s">
        <v>33</v>
      </c>
      <c r="H54" s="515" t="s">
        <v>508</v>
      </c>
      <c r="I54" s="508"/>
      <c r="J54" s="508"/>
      <c r="K54" s="508"/>
      <c r="L54" s="508"/>
      <c r="M54" s="509"/>
    </row>
    <row r="55" spans="1:17">
      <c r="B55" s="47" t="s">
        <v>292</v>
      </c>
      <c r="E55" s="385">
        <f>IF(D$16="Yes",C24,0)+IF(D$17="Yes",C35,0)+IF(D$18="Yes",C46,0)</f>
        <v>130</v>
      </c>
      <c r="F55" s="26" t="s">
        <v>33</v>
      </c>
      <c r="H55" s="515"/>
      <c r="I55" s="508"/>
      <c r="J55" s="508"/>
      <c r="K55" s="508"/>
      <c r="L55" s="508"/>
      <c r="M55" s="509"/>
    </row>
    <row r="56" spans="1:17" ht="15" customHeight="1">
      <c r="B56" s="47" t="s">
        <v>293</v>
      </c>
      <c r="E56" s="385">
        <f>IF(D$16="Yes",E27,0)+IF(D$17="Yes",E38,0)+IF(D$18="Yes",E49,0)</f>
        <v>190</v>
      </c>
      <c r="F56" s="26" t="s">
        <v>33</v>
      </c>
      <c r="H56" s="25" t="s">
        <v>296</v>
      </c>
      <c r="I56" s="374">
        <f>E55/E59</f>
        <v>0.39156626506024095</v>
      </c>
      <c r="J56" s="508" t="s">
        <v>231</v>
      </c>
      <c r="K56" s="508"/>
      <c r="L56" s="508"/>
      <c r="M56" s="509"/>
    </row>
    <row r="57" spans="1:17" ht="15.75" customHeight="1">
      <c r="B57" s="47" t="s">
        <v>294</v>
      </c>
      <c r="E57" s="385">
        <f>IF(D$16="Yes",E29,0)+IF(D$17="Yes",E40,0)+IF(D$18="Yes",E51,0)</f>
        <v>12</v>
      </c>
      <c r="F57" s="26" t="s">
        <v>33</v>
      </c>
      <c r="H57" s="25"/>
      <c r="I57" s="374">
        <f>(E57+E56)/E59</f>
        <v>0.60843373493975905</v>
      </c>
      <c r="J57" s="508" t="s">
        <v>297</v>
      </c>
      <c r="K57" s="508"/>
      <c r="L57" s="508"/>
      <c r="M57" s="509"/>
    </row>
    <row r="58" spans="1:17" ht="15.75" customHeight="1" thickBot="1">
      <c r="B58" s="55" t="s">
        <v>471</v>
      </c>
      <c r="E58" s="385">
        <f>IF(D$16="Yes",C23,0)+IF(D$17="Yes",C34,0)+IF(D$18="Yes",C45,0)</f>
        <v>80</v>
      </c>
      <c r="F58" s="26" t="s">
        <v>33</v>
      </c>
      <c r="G58" s="3"/>
      <c r="H58" s="27"/>
      <c r="I58" s="79"/>
      <c r="J58" s="79"/>
      <c r="K58" s="79"/>
      <c r="L58" s="79"/>
      <c r="M58" s="373" t="s">
        <v>504</v>
      </c>
    </row>
    <row r="59" spans="1:17">
      <c r="B59" s="119" t="s">
        <v>457</v>
      </c>
      <c r="E59" s="386">
        <f>SUM(E55:E57)</f>
        <v>332</v>
      </c>
      <c r="F59" s="36" t="s">
        <v>33</v>
      </c>
      <c r="H59" s="121"/>
      <c r="I59" s="121"/>
      <c r="J59" s="121"/>
    </row>
    <row r="60" spans="1:17" ht="15.75" thickBot="1">
      <c r="B60" s="27" t="s">
        <v>295</v>
      </c>
      <c r="C60" s="79"/>
      <c r="D60" s="79"/>
      <c r="E60" s="92">
        <f>E59/E58</f>
        <v>4.1500000000000004</v>
      </c>
      <c r="F60" s="28" t="s">
        <v>470</v>
      </c>
    </row>
    <row r="61" spans="1:17">
      <c r="E61" s="2"/>
    </row>
    <row r="62" spans="1:17" customFormat="1">
      <c r="A62" s="191"/>
      <c r="B62" s="2"/>
      <c r="C62" s="2"/>
      <c r="D62" s="2"/>
      <c r="E62" s="3"/>
      <c r="F62" s="2"/>
    </row>
    <row r="63" spans="1:17" s="22" customFormat="1" ht="30" customHeight="1">
      <c r="B63" s="18" t="s">
        <v>493</v>
      </c>
      <c r="C63" s="109"/>
      <c r="E63" s="89"/>
      <c r="F63" s="110"/>
      <c r="G63" s="110"/>
      <c r="H63" s="110"/>
      <c r="I63" s="110"/>
      <c r="J63" s="110"/>
      <c r="K63" s="110"/>
      <c r="L63" s="110"/>
      <c r="M63" s="111"/>
      <c r="N63" s="112"/>
      <c r="O63" s="18"/>
      <c r="P63" s="112"/>
      <c r="Q63" s="112"/>
    </row>
    <row r="64" spans="1:17" s="191" customFormat="1" ht="15.75" thickBot="1"/>
    <row r="65" spans="2:20" s="191" customFormat="1" ht="15.75" thickBot="1">
      <c r="B65" s="323" t="s">
        <v>131</v>
      </c>
      <c r="C65" s="355"/>
      <c r="D65" s="355"/>
      <c r="E65" s="355"/>
      <c r="F65" s="356"/>
      <c r="H65" s="487" t="s">
        <v>229</v>
      </c>
      <c r="I65" s="488"/>
      <c r="J65" s="488"/>
      <c r="K65" s="488"/>
      <c r="L65" s="488"/>
      <c r="M65" s="488"/>
      <c r="N65" s="488"/>
      <c r="O65" s="488"/>
      <c r="P65" s="488"/>
      <c r="Q65" s="489"/>
    </row>
    <row r="66" spans="2:20" s="191" customFormat="1">
      <c r="B66" s="286" t="s">
        <v>450</v>
      </c>
      <c r="C66" s="354">
        <f>E59-C67</f>
        <v>332</v>
      </c>
      <c r="D66" s="302" t="s">
        <v>33</v>
      </c>
      <c r="E66" s="303">
        <f>C66/(SUM(C$66:C$67))</f>
        <v>1</v>
      </c>
      <c r="F66" s="57" t="s">
        <v>464</v>
      </c>
      <c r="H66" s="133" t="s">
        <v>134</v>
      </c>
      <c r="I66" s="134" t="s">
        <v>135</v>
      </c>
      <c r="J66" s="40"/>
      <c r="K66" s="40"/>
      <c r="L66" s="40"/>
      <c r="M66" s="40"/>
      <c r="N66" s="350" t="s">
        <v>152</v>
      </c>
      <c r="O66" s="135" t="s">
        <v>52</v>
      </c>
      <c r="P66" s="350" t="s">
        <v>152</v>
      </c>
      <c r="Q66" s="144" t="s">
        <v>146</v>
      </c>
    </row>
    <row r="67" spans="2:20" s="191" customFormat="1">
      <c r="B67" s="118" t="s">
        <v>451</v>
      </c>
      <c r="C67" s="291">
        <v>0</v>
      </c>
      <c r="D67" s="175" t="s">
        <v>33</v>
      </c>
      <c r="E67" s="299">
        <f>C67/(SUM(C$66:C$67))</f>
        <v>0</v>
      </c>
      <c r="F67" s="53" t="s">
        <v>464</v>
      </c>
      <c r="H67" s="139" t="s">
        <v>119</v>
      </c>
      <c r="I67" s="137" t="s">
        <v>129</v>
      </c>
      <c r="J67" s="2"/>
      <c r="K67" s="2"/>
      <c r="L67" s="2"/>
      <c r="M67" s="2"/>
      <c r="N67" s="336">
        <v>91</v>
      </c>
      <c r="O67" s="136" t="s">
        <v>434</v>
      </c>
      <c r="P67" s="336"/>
      <c r="Q67" s="145"/>
    </row>
    <row r="68" spans="2:20" s="191" customFormat="1">
      <c r="B68" s="55" t="s">
        <v>456</v>
      </c>
      <c r="C68" s="291">
        <v>300</v>
      </c>
      <c r="D68" s="298" t="s">
        <v>33</v>
      </c>
      <c r="E68" s="299">
        <f>C68/(SUM(C$68:C$73))</f>
        <v>0.90361445783132532</v>
      </c>
      <c r="F68" s="53" t="s">
        <v>465</v>
      </c>
      <c r="H68" s="139" t="s">
        <v>118</v>
      </c>
      <c r="I68" s="137" t="s">
        <v>130</v>
      </c>
      <c r="J68" s="2"/>
      <c r="K68" s="2"/>
      <c r="L68" s="2"/>
      <c r="M68" s="2"/>
      <c r="N68" s="336">
        <v>9</v>
      </c>
      <c r="O68" s="136" t="s">
        <v>434</v>
      </c>
      <c r="P68" s="336"/>
      <c r="Q68" s="145"/>
    </row>
    <row r="69" spans="2:20" s="191" customFormat="1">
      <c r="B69" s="118" t="s">
        <v>592</v>
      </c>
      <c r="C69" s="291">
        <v>0</v>
      </c>
      <c r="D69" s="298" t="s">
        <v>33</v>
      </c>
      <c r="E69" s="299">
        <f t="shared" ref="E69:E73" si="0">C69/(SUM(C$68:C$73))</f>
        <v>0</v>
      </c>
      <c r="F69" s="53" t="s">
        <v>465</v>
      </c>
      <c r="H69" s="139" t="s">
        <v>120</v>
      </c>
      <c r="I69" s="137" t="s">
        <v>305</v>
      </c>
      <c r="J69" s="2"/>
      <c r="K69" s="2"/>
      <c r="L69" s="2"/>
      <c r="M69" s="2"/>
      <c r="N69" s="336">
        <v>4</v>
      </c>
      <c r="O69" s="136" t="s">
        <v>434</v>
      </c>
      <c r="P69" s="336"/>
      <c r="Q69" s="145"/>
    </row>
    <row r="70" spans="2:20" s="191" customFormat="1">
      <c r="B70" s="55" t="s">
        <v>453</v>
      </c>
      <c r="C70" s="291">
        <v>5</v>
      </c>
      <c r="D70" s="298" t="s">
        <v>33</v>
      </c>
      <c r="E70" s="299">
        <f t="shared" si="0"/>
        <v>1.5060240963855422E-2</v>
      </c>
      <c r="F70" s="53" t="s">
        <v>465</v>
      </c>
      <c r="H70" s="139" t="s">
        <v>121</v>
      </c>
      <c r="I70" s="137" t="s">
        <v>509</v>
      </c>
      <c r="J70" s="2"/>
      <c r="K70" s="2"/>
      <c r="L70" s="2"/>
      <c r="M70" s="2"/>
      <c r="N70" s="336">
        <v>0</v>
      </c>
      <c r="O70" s="136" t="s">
        <v>434</v>
      </c>
      <c r="P70" s="336"/>
      <c r="Q70" s="145"/>
    </row>
    <row r="71" spans="2:20" s="191" customFormat="1">
      <c r="B71" s="55" t="s">
        <v>454</v>
      </c>
      <c r="C71" s="291">
        <v>0</v>
      </c>
      <c r="D71" s="298" t="s">
        <v>33</v>
      </c>
      <c r="E71" s="299">
        <f t="shared" si="0"/>
        <v>0</v>
      </c>
      <c r="F71" s="53" t="s">
        <v>465</v>
      </c>
      <c r="H71" s="139" t="s">
        <v>122</v>
      </c>
      <c r="I71" s="137" t="s">
        <v>510</v>
      </c>
      <c r="J71" s="2"/>
      <c r="K71" s="2"/>
      <c r="L71" s="2"/>
      <c r="M71" s="2"/>
      <c r="N71" s="336">
        <v>1</v>
      </c>
      <c r="O71" s="136" t="s">
        <v>434</v>
      </c>
      <c r="P71" s="336"/>
      <c r="Q71" s="145"/>
    </row>
    <row r="72" spans="2:20" s="191" customFormat="1">
      <c r="B72" s="55" t="s">
        <v>455</v>
      </c>
      <c r="C72" s="291">
        <v>0</v>
      </c>
      <c r="D72" s="298" t="s">
        <v>33</v>
      </c>
      <c r="E72" s="299">
        <f t="shared" si="0"/>
        <v>0</v>
      </c>
      <c r="F72" s="53" t="s">
        <v>465</v>
      </c>
      <c r="H72" s="139" t="s">
        <v>123</v>
      </c>
      <c r="I72" s="137" t="s">
        <v>435</v>
      </c>
      <c r="J72" s="2"/>
      <c r="K72" s="2"/>
      <c r="L72" s="2"/>
      <c r="M72" s="2"/>
      <c r="N72" s="336">
        <v>7</v>
      </c>
      <c r="O72" s="136" t="s">
        <v>434</v>
      </c>
      <c r="P72" s="336">
        <v>19</v>
      </c>
      <c r="Q72" s="351" t="s">
        <v>153</v>
      </c>
    </row>
    <row r="73" spans="2:20" s="191" customFormat="1" ht="15.75" thickBot="1">
      <c r="B73" s="87" t="s">
        <v>452</v>
      </c>
      <c r="C73" s="304">
        <f>SUM(C66:C67)-SUM(C68:C72)</f>
        <v>27</v>
      </c>
      <c r="D73" s="300" t="s">
        <v>33</v>
      </c>
      <c r="E73" s="301">
        <f t="shared" si="0"/>
        <v>8.1325301204819275E-2</v>
      </c>
      <c r="F73" s="60" t="s">
        <v>465</v>
      </c>
      <c r="H73" s="139" t="s">
        <v>124</v>
      </c>
      <c r="I73" s="137" t="s">
        <v>515</v>
      </c>
      <c r="J73" s="2"/>
      <c r="K73" s="2"/>
      <c r="L73" s="2"/>
      <c r="M73" s="2"/>
      <c r="N73" s="336">
        <v>76</v>
      </c>
      <c r="O73" s="136" t="s">
        <v>434</v>
      </c>
      <c r="P73" s="336">
        <v>76</v>
      </c>
      <c r="Q73" s="351" t="s">
        <v>153</v>
      </c>
    </row>
    <row r="74" spans="2:20" s="191" customFormat="1">
      <c r="H74" s="139" t="s">
        <v>125</v>
      </c>
      <c r="I74" s="137" t="s">
        <v>511</v>
      </c>
      <c r="J74" s="2"/>
      <c r="K74" s="2"/>
      <c r="L74" s="2"/>
      <c r="M74" s="2"/>
      <c r="N74" s="336">
        <v>5</v>
      </c>
      <c r="O74" s="136" t="s">
        <v>434</v>
      </c>
      <c r="P74" s="336">
        <v>5</v>
      </c>
      <c r="Q74" s="351" t="s">
        <v>153</v>
      </c>
    </row>
    <row r="75" spans="2:20" s="191" customFormat="1">
      <c r="H75" s="139" t="s">
        <v>126</v>
      </c>
      <c r="I75" s="137" t="s">
        <v>512</v>
      </c>
      <c r="J75" s="2"/>
      <c r="K75" s="2"/>
      <c r="L75" s="2"/>
      <c r="M75" s="2"/>
      <c r="N75" s="336">
        <v>0</v>
      </c>
      <c r="O75" s="136" t="s">
        <v>434</v>
      </c>
      <c r="P75" s="336"/>
      <c r="Q75" s="145"/>
    </row>
    <row r="76" spans="2:20" s="191" customFormat="1">
      <c r="H76" s="139" t="s">
        <v>127</v>
      </c>
      <c r="I76" s="137" t="s">
        <v>513</v>
      </c>
      <c r="J76" s="2"/>
      <c r="K76" s="2"/>
      <c r="L76" s="2"/>
      <c r="M76" s="2"/>
      <c r="N76" s="336">
        <v>7</v>
      </c>
      <c r="O76" s="136" t="s">
        <v>434</v>
      </c>
      <c r="P76" s="336"/>
      <c r="Q76" s="145"/>
    </row>
    <row r="77" spans="2:20" s="191" customFormat="1">
      <c r="H77" s="139" t="s">
        <v>128</v>
      </c>
      <c r="I77" s="137" t="s">
        <v>514</v>
      </c>
      <c r="J77" s="2"/>
      <c r="K77" s="2"/>
      <c r="L77" s="2"/>
      <c r="M77" s="2"/>
      <c r="N77" s="336">
        <v>0</v>
      </c>
      <c r="O77" s="136" t="s">
        <v>434</v>
      </c>
      <c r="P77" s="336"/>
      <c r="Q77" s="145"/>
    </row>
    <row r="78" spans="2:20" s="191" customFormat="1" ht="15.75" thickBot="1">
      <c r="H78" s="27"/>
      <c r="I78" s="138"/>
      <c r="J78" s="353"/>
      <c r="K78" s="375"/>
      <c r="L78" s="353"/>
      <c r="M78" s="375"/>
      <c r="N78" s="353"/>
      <c r="O78" s="353"/>
      <c r="P78" s="353"/>
      <c r="Q78" s="376" t="s">
        <v>516</v>
      </c>
    </row>
    <row r="79" spans="2:20" s="191" customFormat="1"/>
    <row r="80" spans="2:20" s="22" customFormat="1" ht="30" customHeight="1">
      <c r="B80" s="18" t="s">
        <v>18</v>
      </c>
      <c r="C80" s="109"/>
      <c r="E80" s="89"/>
      <c r="F80" s="110"/>
      <c r="G80" s="110"/>
      <c r="H80" s="110"/>
      <c r="I80" s="110"/>
      <c r="J80" s="110"/>
      <c r="K80" s="110"/>
      <c r="L80" s="110"/>
      <c r="M80" s="111"/>
      <c r="N80" s="112"/>
      <c r="O80" s="18"/>
      <c r="P80" s="112"/>
      <c r="Q80" s="112"/>
      <c r="T80" s="112"/>
    </row>
    <row r="81" spans="2:12" ht="15.75" thickBot="1"/>
    <row r="82" spans="2:12" ht="15.75" thickBot="1">
      <c r="B82" s="487" t="s">
        <v>18</v>
      </c>
      <c r="C82" s="488"/>
      <c r="D82" s="488"/>
      <c r="E82" s="488"/>
      <c r="F82" s="489"/>
      <c r="H82" s="484" t="s">
        <v>478</v>
      </c>
      <c r="I82" s="485"/>
      <c r="J82" s="486"/>
    </row>
    <row r="83" spans="2:12">
      <c r="B83" s="23" t="s">
        <v>475</v>
      </c>
      <c r="C83" s="282" t="s">
        <v>113</v>
      </c>
      <c r="D83" s="328" t="s">
        <v>133</v>
      </c>
      <c r="E83" s="330">
        <v>50</v>
      </c>
      <c r="F83" s="24" t="s">
        <v>480</v>
      </c>
      <c r="H83" s="502" t="s">
        <v>503</v>
      </c>
      <c r="I83" s="503"/>
      <c r="J83" s="504"/>
    </row>
    <row r="84" spans="2:12" ht="15.75" thickBot="1">
      <c r="B84" s="25" t="s">
        <v>476</v>
      </c>
      <c r="C84" s="283" t="s">
        <v>113</v>
      </c>
      <c r="D84" s="317" t="s">
        <v>133</v>
      </c>
      <c r="E84" s="316">
        <v>30</v>
      </c>
      <c r="F84" s="26" t="s">
        <v>481</v>
      </c>
      <c r="H84" s="505"/>
      <c r="I84" s="506"/>
      <c r="J84" s="507"/>
    </row>
    <row r="85" spans="2:12" ht="15.75" thickBot="1">
      <c r="B85" s="27" t="s">
        <v>477</v>
      </c>
      <c r="C85" s="284" t="s">
        <v>112</v>
      </c>
      <c r="D85" s="329" t="s">
        <v>133</v>
      </c>
      <c r="E85" s="331">
        <v>100</v>
      </c>
      <c r="F85" s="28" t="s">
        <v>481</v>
      </c>
    </row>
    <row r="86" spans="2:12" ht="15.75" thickBot="1"/>
    <row r="87" spans="2:12" ht="15.75" thickBot="1">
      <c r="B87" s="487" t="s">
        <v>479</v>
      </c>
      <c r="C87" s="488"/>
      <c r="D87" s="488"/>
      <c r="E87" s="488"/>
      <c r="F87" s="489"/>
      <c r="H87" s="484" t="s">
        <v>245</v>
      </c>
      <c r="I87" s="485"/>
      <c r="J87" s="485"/>
      <c r="K87" s="485"/>
      <c r="L87" s="486"/>
    </row>
    <row r="88" spans="2:12">
      <c r="B88" s="25" t="s">
        <v>528</v>
      </c>
      <c r="E88" s="393">
        <v>5</v>
      </c>
      <c r="F88" s="26" t="s">
        <v>33</v>
      </c>
      <c r="H88" s="222"/>
      <c r="I88" s="310" t="s">
        <v>237</v>
      </c>
      <c r="J88" s="310"/>
      <c r="K88" s="310" t="s">
        <v>238</v>
      </c>
      <c r="L88" s="337"/>
    </row>
    <row r="89" spans="2:12" ht="15.75" thickBot="1">
      <c r="B89" s="396" t="s">
        <v>529</v>
      </c>
      <c r="C89" s="79"/>
      <c r="D89" s="79"/>
      <c r="E89" s="397"/>
      <c r="F89" s="28"/>
      <c r="H89" s="224"/>
      <c r="I89" s="260"/>
      <c r="J89" s="260"/>
      <c r="K89" s="260"/>
      <c r="L89" s="394"/>
    </row>
    <row r="90" spans="2:12" ht="15.75" thickBot="1">
      <c r="E90" s="2"/>
      <c r="H90" s="223"/>
      <c r="I90" s="338" t="s">
        <v>239</v>
      </c>
      <c r="J90" s="338" t="s">
        <v>240</v>
      </c>
      <c r="K90" s="338" t="s">
        <v>239</v>
      </c>
      <c r="L90" s="339" t="s">
        <v>240</v>
      </c>
    </row>
    <row r="91" spans="2:12">
      <c r="B91" s="487" t="s">
        <v>482</v>
      </c>
      <c r="C91" s="488"/>
      <c r="D91" s="488"/>
      <c r="E91" s="488"/>
      <c r="F91" s="489"/>
      <c r="H91" s="224" t="s">
        <v>244</v>
      </c>
      <c r="I91" s="336">
        <v>60</v>
      </c>
      <c r="J91" s="336">
        <v>5</v>
      </c>
      <c r="K91" s="336">
        <v>60</v>
      </c>
      <c r="L91" s="372">
        <v>5</v>
      </c>
    </row>
    <row r="92" spans="2:12">
      <c r="B92" s="25" t="s">
        <v>528</v>
      </c>
      <c r="E92" s="393">
        <v>3</v>
      </c>
      <c r="F92" s="26" t="s">
        <v>33</v>
      </c>
      <c r="H92" s="224" t="s">
        <v>243</v>
      </c>
      <c r="I92" s="336">
        <v>101</v>
      </c>
      <c r="J92" s="336">
        <v>2</v>
      </c>
      <c r="K92" s="336">
        <v>81</v>
      </c>
      <c r="L92" s="372">
        <v>2</v>
      </c>
    </row>
    <row r="93" spans="2:12" ht="15.75" thickBot="1">
      <c r="B93" s="396" t="s">
        <v>530</v>
      </c>
      <c r="C93" s="79"/>
      <c r="D93" s="79"/>
      <c r="E93" s="397"/>
      <c r="F93" s="28"/>
      <c r="H93" s="224" t="s">
        <v>242</v>
      </c>
      <c r="I93" s="336">
        <v>17</v>
      </c>
      <c r="J93" s="336">
        <v>10</v>
      </c>
      <c r="K93" s="336">
        <v>14</v>
      </c>
      <c r="L93" s="372">
        <v>10</v>
      </c>
    </row>
    <row r="94" spans="2:12" ht="15.75" customHeight="1" thickBot="1">
      <c r="E94" s="2"/>
      <c r="H94" s="224" t="s">
        <v>241</v>
      </c>
      <c r="I94" s="336">
        <f>SUM(I91:I93)</f>
        <v>178</v>
      </c>
      <c r="J94" s="336">
        <f>SUM(J91:J93)</f>
        <v>17</v>
      </c>
      <c r="K94" s="336">
        <f>SUM(K91:K93)</f>
        <v>155</v>
      </c>
      <c r="L94" s="372">
        <f>SUM(L91:L93)</f>
        <v>17</v>
      </c>
    </row>
    <row r="95" spans="2:12" ht="15.75" thickBot="1">
      <c r="B95" s="490" t="s">
        <v>483</v>
      </c>
      <c r="C95" s="491"/>
      <c r="D95" s="491"/>
      <c r="E95" s="491"/>
      <c r="F95" s="492"/>
      <c r="H95" s="146"/>
      <c r="I95" s="311" t="s">
        <v>517</v>
      </c>
      <c r="J95" s="311"/>
      <c r="K95" s="311"/>
      <c r="L95" s="377" t="s">
        <v>518</v>
      </c>
    </row>
    <row r="96" spans="2:12">
      <c r="B96" s="25" t="s">
        <v>528</v>
      </c>
      <c r="E96" s="393">
        <v>0</v>
      </c>
      <c r="F96" s="26" t="s">
        <v>33</v>
      </c>
    </row>
    <row r="97" spans="2:24" ht="15.75" thickBot="1">
      <c r="B97" s="396" t="s">
        <v>531</v>
      </c>
      <c r="C97" s="79"/>
      <c r="D97" s="79"/>
      <c r="E97" s="397"/>
      <c r="F97" s="28"/>
      <c r="H97" s="137"/>
      <c r="I97" s="260"/>
      <c r="J97" s="260"/>
      <c r="K97" s="260"/>
      <c r="L97" s="395"/>
    </row>
    <row r="98" spans="2:24" ht="15.75" thickBot="1">
      <c r="E98" s="2"/>
    </row>
    <row r="99" spans="2:24" ht="15.75" thickBot="1">
      <c r="B99" s="487" t="s">
        <v>491</v>
      </c>
      <c r="C99" s="488"/>
      <c r="D99" s="488"/>
      <c r="E99" s="488"/>
      <c r="F99" s="489"/>
    </row>
    <row r="100" spans="2:24" ht="15.75" thickBot="1">
      <c r="B100" s="27" t="s">
        <v>492</v>
      </c>
      <c r="C100" s="79"/>
      <c r="D100" s="79"/>
      <c r="E100" s="392">
        <v>15</v>
      </c>
      <c r="F100" s="60" t="s">
        <v>33</v>
      </c>
      <c r="H100" s="484" t="s">
        <v>423</v>
      </c>
      <c r="I100" s="485"/>
      <c r="J100" s="485"/>
      <c r="K100" s="485"/>
      <c r="L100" s="485"/>
      <c r="M100" s="485"/>
      <c r="N100" s="485"/>
      <c r="O100" s="485"/>
      <c r="P100" s="485"/>
      <c r="Q100" s="486"/>
    </row>
    <row r="101" spans="2:24" ht="15.75" thickBot="1">
      <c r="E101" s="2"/>
      <c r="H101" s="493" t="s">
        <v>308</v>
      </c>
      <c r="I101" s="494"/>
      <c r="J101" s="494"/>
      <c r="K101" s="494"/>
      <c r="L101" s="494"/>
      <c r="M101" s="494"/>
      <c r="N101" s="494"/>
      <c r="O101" s="494"/>
      <c r="P101" s="494"/>
      <c r="Q101" s="495"/>
    </row>
    <row r="102" spans="2:24" ht="15.75" thickBot="1">
      <c r="B102" s="484" t="s">
        <v>484</v>
      </c>
      <c r="C102" s="485"/>
      <c r="D102" s="485"/>
      <c r="E102" s="485"/>
      <c r="F102" s="486"/>
      <c r="H102" s="496"/>
      <c r="I102" s="497"/>
      <c r="J102" s="497"/>
      <c r="K102" s="497"/>
      <c r="L102" s="497"/>
      <c r="M102" s="497"/>
      <c r="N102" s="497"/>
      <c r="O102" s="497"/>
      <c r="P102" s="497"/>
      <c r="Q102" s="498"/>
    </row>
    <row r="103" spans="2:24">
      <c r="B103" s="25" t="s">
        <v>300</v>
      </c>
      <c r="E103" s="241">
        <v>75000</v>
      </c>
      <c r="F103" s="26" t="s">
        <v>2</v>
      </c>
      <c r="H103" s="496"/>
      <c r="I103" s="497"/>
      <c r="J103" s="497"/>
      <c r="K103" s="497"/>
      <c r="L103" s="497"/>
      <c r="M103" s="497"/>
      <c r="N103" s="497"/>
      <c r="O103" s="497"/>
      <c r="P103" s="497"/>
      <c r="Q103" s="498"/>
    </row>
    <row r="104" spans="2:24" ht="15" customHeight="1">
      <c r="B104" s="332" t="s">
        <v>228</v>
      </c>
      <c r="E104" s="307"/>
      <c r="F104" s="308"/>
      <c r="H104" s="496"/>
      <c r="I104" s="497"/>
      <c r="J104" s="497"/>
      <c r="K104" s="497"/>
      <c r="L104" s="497"/>
      <c r="M104" s="497"/>
      <c r="N104" s="497"/>
      <c r="O104" s="497"/>
      <c r="P104" s="497"/>
      <c r="Q104" s="498"/>
    </row>
    <row r="105" spans="2:24" ht="15.75" customHeight="1" thickBot="1">
      <c r="B105" s="55" t="s">
        <v>438</v>
      </c>
      <c r="D105" s="333" t="s">
        <v>485</v>
      </c>
      <c r="E105" s="239">
        <v>0</v>
      </c>
      <c r="F105" s="53" t="s">
        <v>490</v>
      </c>
      <c r="H105" s="499"/>
      <c r="I105" s="500"/>
      <c r="J105" s="500"/>
      <c r="K105" s="500"/>
      <c r="L105" s="500"/>
      <c r="M105" s="500"/>
      <c r="N105" s="500"/>
      <c r="O105" s="500"/>
      <c r="P105" s="500"/>
      <c r="Q105" s="501"/>
    </row>
    <row r="106" spans="2:24" ht="15.75" thickBot="1">
      <c r="B106" s="25"/>
      <c r="C106" s="307"/>
      <c r="D106" s="333" t="s">
        <v>486</v>
      </c>
      <c r="E106" s="239">
        <v>0</v>
      </c>
      <c r="F106" s="53" t="s">
        <v>490</v>
      </c>
    </row>
    <row r="107" spans="2:24" ht="15.75" customHeight="1" thickBot="1">
      <c r="B107" s="309" t="s">
        <v>439</v>
      </c>
      <c r="C107" s="79"/>
      <c r="D107" s="334" t="s">
        <v>487</v>
      </c>
      <c r="E107" s="335">
        <v>0</v>
      </c>
      <c r="F107" s="60" t="s">
        <v>490</v>
      </c>
      <c r="H107" s="484" t="s">
        <v>437</v>
      </c>
      <c r="I107" s="485"/>
      <c r="J107" s="485"/>
      <c r="K107" s="485"/>
      <c r="L107" s="485"/>
      <c r="M107" s="485"/>
      <c r="N107" s="485"/>
      <c r="O107" s="485"/>
      <c r="P107" s="485"/>
      <c r="Q107" s="486"/>
    </row>
    <row r="108" spans="2:24" ht="15.75" customHeight="1" thickBot="1">
      <c r="E108" s="2"/>
      <c r="H108" s="493" t="s">
        <v>519</v>
      </c>
      <c r="I108" s="494"/>
      <c r="J108" s="494"/>
      <c r="K108" s="494"/>
      <c r="L108" s="494"/>
      <c r="M108" s="494"/>
      <c r="N108" s="494"/>
      <c r="O108" s="494"/>
      <c r="P108" s="494"/>
      <c r="Q108" s="495"/>
    </row>
    <row r="109" spans="2:24" ht="15.75" customHeight="1" thickBot="1">
      <c r="B109" s="484" t="s">
        <v>117</v>
      </c>
      <c r="C109" s="485"/>
      <c r="D109" s="485"/>
      <c r="E109" s="485"/>
      <c r="F109" s="486"/>
      <c r="H109" s="496"/>
      <c r="I109" s="497"/>
      <c r="J109" s="497"/>
      <c r="K109" s="497"/>
      <c r="L109" s="497"/>
      <c r="M109" s="497"/>
      <c r="N109" s="497"/>
      <c r="O109" s="497"/>
      <c r="P109" s="497"/>
      <c r="Q109" s="498"/>
    </row>
    <row r="110" spans="2:24" ht="15.75" customHeight="1">
      <c r="B110" s="49" t="s">
        <v>291</v>
      </c>
      <c r="C110" s="40"/>
      <c r="D110" s="40" t="s">
        <v>488</v>
      </c>
      <c r="E110" s="384">
        <f>IF(C83="Yes",(1-E83/100)*E28+E88,IF(D16="Yes",E28,0))</f>
        <v>270</v>
      </c>
      <c r="F110" s="24" t="s">
        <v>33</v>
      </c>
      <c r="H110" s="496"/>
      <c r="I110" s="497"/>
      <c r="J110" s="497"/>
      <c r="K110" s="497"/>
      <c r="L110" s="497"/>
      <c r="M110" s="497"/>
      <c r="N110" s="497"/>
      <c r="O110" s="497"/>
      <c r="P110" s="497"/>
      <c r="Q110" s="498"/>
    </row>
    <row r="111" spans="2:24">
      <c r="B111" s="47"/>
      <c r="D111" s="2" t="s">
        <v>486</v>
      </c>
      <c r="E111" s="385">
        <f>IF(C84="Yes",(1-E84/100)*E39+E92,IF(D17="Yes",E39,0))</f>
        <v>0</v>
      </c>
      <c r="F111" s="26" t="s">
        <v>33</v>
      </c>
      <c r="H111" s="496"/>
      <c r="I111" s="497"/>
      <c r="J111" s="497"/>
      <c r="K111" s="497"/>
      <c r="L111" s="497"/>
      <c r="M111" s="497"/>
      <c r="N111" s="497"/>
      <c r="O111" s="497"/>
      <c r="P111" s="497"/>
      <c r="Q111" s="498"/>
      <c r="R111" s="131"/>
    </row>
    <row r="112" spans="2:24" ht="15" customHeight="1" thickBot="1">
      <c r="B112" s="47"/>
      <c r="D112" s="5" t="s">
        <v>487</v>
      </c>
      <c r="E112" s="385">
        <f>IF(C85="Yes",(1-E85/100)*E50+E96,IF(D18="Yes",E50,0))</f>
        <v>0</v>
      </c>
      <c r="F112" s="26" t="s">
        <v>33</v>
      </c>
      <c r="H112" s="379"/>
      <c r="I112" s="154"/>
      <c r="J112" s="326"/>
      <c r="K112" s="378"/>
      <c r="L112" s="79"/>
      <c r="M112" s="79"/>
      <c r="N112" s="79"/>
      <c r="O112" s="79"/>
      <c r="P112" s="79"/>
      <c r="Q112" s="373" t="s">
        <v>520</v>
      </c>
      <c r="R112" s="131"/>
      <c r="S112" s="175"/>
      <c r="T112" s="175"/>
      <c r="U112" s="175"/>
      <c r="V112" s="175"/>
      <c r="W112" s="175"/>
      <c r="X112" s="175"/>
    </row>
    <row r="113" spans="2:24" ht="15" customHeight="1">
      <c r="B113" s="47"/>
      <c r="C113" s="2" t="s">
        <v>489</v>
      </c>
      <c r="E113" s="385">
        <f>SUM(E110:E112)</f>
        <v>270</v>
      </c>
      <c r="F113" s="26" t="s">
        <v>33</v>
      </c>
      <c r="R113" s="131"/>
      <c r="S113" s="175"/>
      <c r="T113" s="175"/>
      <c r="U113" s="175"/>
      <c r="V113" s="175"/>
      <c r="W113" s="175"/>
      <c r="X113" s="175"/>
    </row>
    <row r="114" spans="2:24" ht="15" customHeight="1">
      <c r="B114" s="47" t="s">
        <v>294</v>
      </c>
      <c r="E114" s="385">
        <f>IF(AND(C83="No",C84="No",C85="No"),E57,E100)</f>
        <v>15</v>
      </c>
      <c r="F114" s="26" t="s">
        <v>33</v>
      </c>
      <c r="R114" s="131"/>
      <c r="S114" s="175"/>
      <c r="T114" s="175"/>
      <c r="U114" s="175"/>
      <c r="V114" s="175"/>
      <c r="W114" s="175"/>
      <c r="X114" s="175"/>
    </row>
    <row r="115" spans="2:24" ht="15" customHeight="1">
      <c r="B115" s="55" t="s">
        <v>471</v>
      </c>
      <c r="E115" s="385">
        <f>E58</f>
        <v>80</v>
      </c>
      <c r="F115" s="26" t="s">
        <v>33</v>
      </c>
      <c r="R115" s="131"/>
      <c r="S115" s="175"/>
      <c r="T115" s="175"/>
      <c r="U115" s="175"/>
      <c r="V115" s="175"/>
      <c r="W115" s="175"/>
      <c r="X115" s="175"/>
    </row>
    <row r="116" spans="2:24" ht="15" customHeight="1">
      <c r="B116" s="119" t="s">
        <v>457</v>
      </c>
      <c r="E116" s="386">
        <f>SUM(E113:E114)</f>
        <v>285</v>
      </c>
      <c r="F116" s="36" t="s">
        <v>33</v>
      </c>
      <c r="R116" s="131"/>
      <c r="S116" s="175"/>
      <c r="T116" s="175"/>
      <c r="U116" s="175"/>
      <c r="V116" s="175"/>
      <c r="W116" s="175"/>
      <c r="X116" s="175"/>
    </row>
    <row r="117" spans="2:24" ht="15" customHeight="1" thickBot="1">
      <c r="B117" s="27" t="s">
        <v>295</v>
      </c>
      <c r="C117" s="79"/>
      <c r="D117" s="79"/>
      <c r="E117" s="92">
        <f>E116/E115</f>
        <v>3.5625</v>
      </c>
      <c r="F117" s="28" t="s">
        <v>470</v>
      </c>
      <c r="K117" s="121"/>
      <c r="R117" s="131"/>
      <c r="S117" s="175"/>
      <c r="T117" s="175"/>
      <c r="U117" s="175"/>
      <c r="V117" s="175"/>
      <c r="W117" s="175"/>
      <c r="X117" s="175"/>
    </row>
    <row r="118" spans="2:24">
      <c r="E118" s="2"/>
      <c r="K118" s="121"/>
      <c r="S118" s="175"/>
      <c r="T118" s="175"/>
      <c r="U118" s="175"/>
      <c r="V118" s="175"/>
      <c r="W118" s="175"/>
      <c r="X118" s="175"/>
    </row>
    <row r="119" spans="2:24" s="22" customFormat="1" ht="30" customHeight="1">
      <c r="B119" s="18" t="s">
        <v>494</v>
      </c>
      <c r="C119" s="109"/>
      <c r="E119" s="89"/>
      <c r="F119" s="110"/>
      <c r="G119" s="110"/>
      <c r="H119" s="110"/>
      <c r="I119" s="110"/>
      <c r="J119" s="110"/>
      <c r="K119" s="110"/>
      <c r="L119" s="110"/>
      <c r="M119" s="111"/>
      <c r="N119" s="112"/>
      <c r="O119" s="18"/>
      <c r="P119" s="112"/>
      <c r="Q119" s="112"/>
      <c r="T119" s="112"/>
    </row>
    <row r="120" spans="2:24" ht="15.75" thickBot="1">
      <c r="D120" s="10"/>
    </row>
    <row r="121" spans="2:24" s="191" customFormat="1" ht="15.75" thickBot="1">
      <c r="B121" s="484" t="s">
        <v>495</v>
      </c>
      <c r="C121" s="485"/>
      <c r="D121" s="485"/>
      <c r="E121" s="485"/>
      <c r="F121" s="486"/>
      <c r="H121" s="487" t="s">
        <v>229</v>
      </c>
      <c r="I121" s="488"/>
      <c r="J121" s="488"/>
      <c r="K121" s="488"/>
      <c r="L121" s="488"/>
      <c r="M121" s="488"/>
      <c r="N121" s="488"/>
      <c r="O121" s="488"/>
      <c r="P121" s="488"/>
      <c r="Q121" s="489"/>
    </row>
    <row r="122" spans="2:24" s="191" customFormat="1">
      <c r="B122" s="286" t="s">
        <v>450</v>
      </c>
      <c r="C122" s="398">
        <f>IF(AND(C83="No",C84="No",C85="No"),C66,E116-C123)</f>
        <v>285</v>
      </c>
      <c r="D122" s="302" t="s">
        <v>33</v>
      </c>
      <c r="E122" s="303">
        <f>C122/(SUM(C$122:C$123))</f>
        <v>1</v>
      </c>
      <c r="F122" s="57" t="s">
        <v>464</v>
      </c>
      <c r="H122" s="133" t="s">
        <v>134</v>
      </c>
      <c r="I122" s="134" t="s">
        <v>135</v>
      </c>
      <c r="J122" s="40"/>
      <c r="K122" s="40"/>
      <c r="L122" s="40"/>
      <c r="M122" s="40"/>
      <c r="N122" s="350" t="s">
        <v>152</v>
      </c>
      <c r="O122" s="135" t="s">
        <v>52</v>
      </c>
      <c r="P122" s="350" t="s">
        <v>152</v>
      </c>
      <c r="Q122" s="144" t="s">
        <v>146</v>
      </c>
    </row>
    <row r="123" spans="2:24" s="191" customFormat="1">
      <c r="B123" s="118" t="s">
        <v>451</v>
      </c>
      <c r="C123" s="399">
        <f>C67</f>
        <v>0</v>
      </c>
      <c r="D123" s="175" t="s">
        <v>33</v>
      </c>
      <c r="E123" s="299">
        <f>C123/(SUM(C$122:C$123))</f>
        <v>0</v>
      </c>
      <c r="F123" s="53" t="s">
        <v>464</v>
      </c>
      <c r="H123" s="139" t="s">
        <v>119</v>
      </c>
      <c r="I123" s="137" t="s">
        <v>129</v>
      </c>
      <c r="J123" s="2"/>
      <c r="K123" s="2"/>
      <c r="L123" s="2"/>
      <c r="M123" s="2"/>
      <c r="N123" s="336">
        <v>91</v>
      </c>
      <c r="O123" s="136" t="s">
        <v>434</v>
      </c>
      <c r="P123" s="336"/>
      <c r="Q123" s="145"/>
    </row>
    <row r="124" spans="2:24" s="191" customFormat="1">
      <c r="B124" s="55" t="s">
        <v>456</v>
      </c>
      <c r="C124" s="399">
        <f>C68-E68*(E59-E116)</f>
        <v>257.53012048192772</v>
      </c>
      <c r="D124" s="298" t="s">
        <v>33</v>
      </c>
      <c r="E124" s="299">
        <f>C124/(SUM(C$124:C$129))</f>
        <v>0.90361445783132532</v>
      </c>
      <c r="F124" s="53" t="s">
        <v>465</v>
      </c>
      <c r="H124" s="139" t="s">
        <v>118</v>
      </c>
      <c r="I124" s="137" t="s">
        <v>130</v>
      </c>
      <c r="J124" s="2"/>
      <c r="K124" s="2"/>
      <c r="L124" s="2"/>
      <c r="M124" s="2"/>
      <c r="N124" s="336">
        <v>9</v>
      </c>
      <c r="O124" s="136" t="s">
        <v>434</v>
      </c>
      <c r="P124" s="336"/>
      <c r="Q124" s="145"/>
    </row>
    <row r="125" spans="2:24" s="191" customFormat="1">
      <c r="B125" s="118" t="s">
        <v>592</v>
      </c>
      <c r="C125" s="399">
        <f>C69-E69*(E59-E116)</f>
        <v>0</v>
      </c>
      <c r="D125" s="298" t="s">
        <v>33</v>
      </c>
      <c r="E125" s="299">
        <f t="shared" ref="E125:E129" si="1">C125/(SUM(C$124:C$129))</f>
        <v>0</v>
      </c>
      <c r="F125" s="53" t="s">
        <v>465</v>
      </c>
      <c r="H125" s="139" t="s">
        <v>120</v>
      </c>
      <c r="I125" s="137" t="s">
        <v>305</v>
      </c>
      <c r="J125" s="2"/>
      <c r="K125" s="2"/>
      <c r="L125" s="2"/>
      <c r="M125" s="2"/>
      <c r="N125" s="336">
        <v>4</v>
      </c>
      <c r="O125" s="136" t="s">
        <v>434</v>
      </c>
      <c r="P125" s="336"/>
      <c r="Q125" s="145"/>
    </row>
    <row r="126" spans="2:24" s="191" customFormat="1">
      <c r="B126" s="55" t="s">
        <v>453</v>
      </c>
      <c r="C126" s="399">
        <f>C70</f>
        <v>5</v>
      </c>
      <c r="D126" s="298" t="s">
        <v>33</v>
      </c>
      <c r="E126" s="299">
        <f t="shared" si="1"/>
        <v>1.7543859649122806E-2</v>
      </c>
      <c r="F126" s="53" t="s">
        <v>465</v>
      </c>
      <c r="H126" s="139" t="s">
        <v>121</v>
      </c>
      <c r="I126" s="137" t="s">
        <v>509</v>
      </c>
      <c r="J126" s="2"/>
      <c r="K126" s="2"/>
      <c r="L126" s="2"/>
      <c r="M126" s="2"/>
      <c r="N126" s="336">
        <v>0</v>
      </c>
      <c r="O126" s="136" t="s">
        <v>434</v>
      </c>
      <c r="P126" s="336"/>
      <c r="Q126" s="145"/>
    </row>
    <row r="127" spans="2:24" s="191" customFormat="1">
      <c r="B127" s="55" t="s">
        <v>454</v>
      </c>
      <c r="C127" s="399">
        <f>C71</f>
        <v>0</v>
      </c>
      <c r="D127" s="298" t="s">
        <v>33</v>
      </c>
      <c r="E127" s="299">
        <f t="shared" si="1"/>
        <v>0</v>
      </c>
      <c r="F127" s="53" t="s">
        <v>465</v>
      </c>
      <c r="H127" s="139" t="s">
        <v>122</v>
      </c>
      <c r="I127" s="137" t="s">
        <v>510</v>
      </c>
      <c r="J127" s="2"/>
      <c r="K127" s="2"/>
      <c r="L127" s="2"/>
      <c r="M127" s="2"/>
      <c r="N127" s="336">
        <v>1</v>
      </c>
      <c r="O127" s="136" t="s">
        <v>434</v>
      </c>
      <c r="P127" s="336"/>
      <c r="Q127" s="145"/>
    </row>
    <row r="128" spans="2:24" s="191" customFormat="1">
      <c r="B128" s="55" t="s">
        <v>455</v>
      </c>
      <c r="C128" s="399">
        <f>C123</f>
        <v>0</v>
      </c>
      <c r="D128" s="298" t="s">
        <v>33</v>
      </c>
      <c r="E128" s="299">
        <f t="shared" si="1"/>
        <v>0</v>
      </c>
      <c r="F128" s="53" t="s">
        <v>465</v>
      </c>
      <c r="H128" s="139" t="s">
        <v>123</v>
      </c>
      <c r="I128" s="137" t="s">
        <v>435</v>
      </c>
      <c r="J128" s="2"/>
      <c r="K128" s="2"/>
      <c r="L128" s="2"/>
      <c r="M128" s="2"/>
      <c r="N128" s="336">
        <v>7</v>
      </c>
      <c r="O128" s="136" t="s">
        <v>434</v>
      </c>
      <c r="P128" s="336">
        <v>19</v>
      </c>
      <c r="Q128" s="351" t="s">
        <v>153</v>
      </c>
    </row>
    <row r="129" spans="2:18" s="191" customFormat="1" ht="15.75" thickBot="1">
      <c r="B129" s="87" t="s">
        <v>452</v>
      </c>
      <c r="C129" s="400">
        <f>SUM(C122:C123)-SUM(C124:C128)</f>
        <v>22.469879518072275</v>
      </c>
      <c r="D129" s="300" t="s">
        <v>33</v>
      </c>
      <c r="E129" s="301">
        <f t="shared" si="1"/>
        <v>7.8841682519551842E-2</v>
      </c>
      <c r="F129" s="60" t="s">
        <v>465</v>
      </c>
      <c r="H129" s="139" t="s">
        <v>124</v>
      </c>
      <c r="I129" s="137" t="s">
        <v>515</v>
      </c>
      <c r="J129" s="2"/>
      <c r="K129" s="2"/>
      <c r="L129" s="2"/>
      <c r="M129" s="2"/>
      <c r="N129" s="336">
        <v>76</v>
      </c>
      <c r="O129" s="136" t="s">
        <v>434</v>
      </c>
      <c r="P129" s="336">
        <v>76</v>
      </c>
      <c r="Q129" s="351" t="s">
        <v>153</v>
      </c>
    </row>
    <row r="130" spans="2:18" s="191" customFormat="1" ht="15" customHeight="1">
      <c r="B130" s="510" t="s">
        <v>532</v>
      </c>
      <c r="C130" s="510"/>
      <c r="D130" s="510"/>
      <c r="E130" s="510"/>
      <c r="F130" s="510"/>
      <c r="H130" s="139" t="s">
        <v>125</v>
      </c>
      <c r="I130" s="137" t="s">
        <v>511</v>
      </c>
      <c r="J130" s="2"/>
      <c r="K130" s="2"/>
      <c r="L130" s="2"/>
      <c r="M130" s="2"/>
      <c r="N130" s="336">
        <v>5</v>
      </c>
      <c r="O130" s="136" t="s">
        <v>434</v>
      </c>
      <c r="P130" s="336">
        <v>5</v>
      </c>
      <c r="Q130" s="351" t="s">
        <v>153</v>
      </c>
    </row>
    <row r="131" spans="2:18" s="191" customFormat="1">
      <c r="B131" s="511"/>
      <c r="C131" s="511"/>
      <c r="D131" s="511"/>
      <c r="E131" s="511"/>
      <c r="F131" s="511"/>
      <c r="H131" s="139" t="s">
        <v>126</v>
      </c>
      <c r="I131" s="137" t="s">
        <v>512</v>
      </c>
      <c r="J131" s="2"/>
      <c r="K131" s="2"/>
      <c r="L131" s="2"/>
      <c r="M131" s="2"/>
      <c r="N131" s="336">
        <v>0</v>
      </c>
      <c r="O131" s="136" t="s">
        <v>434</v>
      </c>
      <c r="P131" s="336"/>
      <c r="Q131" s="145"/>
    </row>
    <row r="132" spans="2:18" s="191" customFormat="1">
      <c r="B132" s="511"/>
      <c r="C132" s="511"/>
      <c r="D132" s="511"/>
      <c r="E132" s="511"/>
      <c r="F132" s="511"/>
      <c r="H132" s="139" t="s">
        <v>127</v>
      </c>
      <c r="I132" s="137" t="s">
        <v>513</v>
      </c>
      <c r="J132" s="2"/>
      <c r="K132" s="2"/>
      <c r="L132" s="2"/>
      <c r="M132" s="2"/>
      <c r="N132" s="336">
        <v>7</v>
      </c>
      <c r="O132" s="136" t="s">
        <v>434</v>
      </c>
      <c r="P132" s="336"/>
      <c r="Q132" s="145"/>
    </row>
    <row r="133" spans="2:18" s="191" customFormat="1" ht="15.75" thickBot="1">
      <c r="H133" s="139" t="s">
        <v>128</v>
      </c>
      <c r="I133" s="137" t="s">
        <v>514</v>
      </c>
      <c r="J133" s="2"/>
      <c r="K133" s="2"/>
      <c r="L133" s="2"/>
      <c r="M133" s="2"/>
      <c r="N133" s="336">
        <v>0</v>
      </c>
      <c r="O133" s="136" t="s">
        <v>434</v>
      </c>
      <c r="P133" s="336"/>
      <c r="Q133" s="145"/>
      <c r="R133" s="2"/>
    </row>
    <row r="134" spans="2:18" s="191" customFormat="1" ht="15.75" thickBot="1">
      <c r="B134" s="487" t="s">
        <v>496</v>
      </c>
      <c r="C134" s="488"/>
      <c r="D134" s="488"/>
      <c r="E134" s="488"/>
      <c r="F134" s="489"/>
      <c r="H134" s="27"/>
      <c r="I134" s="138"/>
      <c r="J134" s="353"/>
      <c r="K134" s="375"/>
      <c r="L134" s="353"/>
      <c r="M134" s="375"/>
      <c r="N134" s="353"/>
      <c r="O134" s="353"/>
      <c r="P134" s="353"/>
      <c r="Q134" s="376" t="s">
        <v>516</v>
      </c>
      <c r="R134" s="2"/>
    </row>
    <row r="135" spans="2:18">
      <c r="B135" s="23" t="s">
        <v>497</v>
      </c>
      <c r="C135" s="40"/>
      <c r="D135" s="40"/>
      <c r="E135" s="282" t="s">
        <v>113</v>
      </c>
      <c r="F135" s="95" t="s">
        <v>133</v>
      </c>
      <c r="H135" s="86"/>
      <c r="I135" s="86"/>
      <c r="J135" s="86"/>
      <c r="K135" s="86"/>
      <c r="L135" s="86"/>
    </row>
    <row r="136" spans="2:18">
      <c r="B136" s="118" t="s">
        <v>450</v>
      </c>
      <c r="C136" s="401">
        <v>826</v>
      </c>
      <c r="D136" s="175" t="s">
        <v>33</v>
      </c>
      <c r="E136" s="299">
        <f>C136/(SUM(C$122:C$123))</f>
        <v>2.8982456140350878</v>
      </c>
      <c r="F136" s="53" t="s">
        <v>464</v>
      </c>
      <c r="H136" s="315"/>
      <c r="I136" s="315"/>
      <c r="J136" s="315"/>
      <c r="K136" s="315"/>
      <c r="L136" s="315"/>
    </row>
    <row r="137" spans="2:18">
      <c r="B137" s="118" t="s">
        <v>451</v>
      </c>
      <c r="C137" s="401">
        <v>20</v>
      </c>
      <c r="D137" s="175" t="s">
        <v>33</v>
      </c>
      <c r="E137" s="299">
        <f>C137/(SUM(C$122:C$123))</f>
        <v>7.0175438596491224E-2</v>
      </c>
      <c r="F137" s="53" t="s">
        <v>464</v>
      </c>
      <c r="H137" s="315"/>
      <c r="I137" s="315"/>
      <c r="J137" s="315"/>
      <c r="K137" s="315"/>
      <c r="L137" s="315"/>
    </row>
    <row r="138" spans="2:18">
      <c r="B138" s="55" t="s">
        <v>456</v>
      </c>
      <c r="C138" s="401">
        <v>810</v>
      </c>
      <c r="D138" s="298" t="s">
        <v>33</v>
      </c>
      <c r="E138" s="299">
        <f t="shared" ref="E138:E143" si="2">C138/(SUM(C$124:C$129))</f>
        <v>2.8421052631578947</v>
      </c>
      <c r="F138" s="53" t="s">
        <v>465</v>
      </c>
      <c r="H138" s="315"/>
      <c r="I138" s="315"/>
      <c r="J138" s="315"/>
      <c r="K138" s="315"/>
      <c r="L138" s="315"/>
    </row>
    <row r="139" spans="2:18">
      <c r="B139" s="118" t="s">
        <v>592</v>
      </c>
      <c r="C139" s="401">
        <v>0</v>
      </c>
      <c r="D139" s="298" t="s">
        <v>33</v>
      </c>
      <c r="E139" s="299">
        <f t="shared" si="2"/>
        <v>0</v>
      </c>
      <c r="F139" s="53" t="s">
        <v>465</v>
      </c>
      <c r="H139" s="315"/>
      <c r="I139" s="315"/>
      <c r="J139" s="315"/>
      <c r="K139" s="315"/>
      <c r="L139" s="315"/>
    </row>
    <row r="140" spans="2:18">
      <c r="B140" s="55" t="s">
        <v>453</v>
      </c>
      <c r="C140" s="401">
        <v>5</v>
      </c>
      <c r="D140" s="298" t="s">
        <v>33</v>
      </c>
      <c r="E140" s="299">
        <f t="shared" si="2"/>
        <v>1.7543859649122806E-2</v>
      </c>
      <c r="F140" s="53" t="s">
        <v>465</v>
      </c>
      <c r="H140" s="315"/>
      <c r="I140" s="315"/>
      <c r="J140" s="315"/>
      <c r="K140" s="315"/>
      <c r="L140" s="315"/>
    </row>
    <row r="141" spans="2:18">
      <c r="B141" s="55" t="s">
        <v>454</v>
      </c>
      <c r="C141" s="401">
        <v>0</v>
      </c>
      <c r="D141" s="298" t="s">
        <v>33</v>
      </c>
      <c r="E141" s="299">
        <f t="shared" si="2"/>
        <v>0</v>
      </c>
      <c r="F141" s="53" t="s">
        <v>465</v>
      </c>
      <c r="H141" s="315"/>
      <c r="I141" s="315"/>
      <c r="J141" s="315"/>
      <c r="K141" s="315"/>
      <c r="L141" s="315"/>
    </row>
    <row r="142" spans="2:18">
      <c r="B142" s="55" t="s">
        <v>455</v>
      </c>
      <c r="C142" s="401">
        <v>20</v>
      </c>
      <c r="D142" s="298" t="s">
        <v>33</v>
      </c>
      <c r="E142" s="299">
        <f t="shared" si="2"/>
        <v>7.0175438596491224E-2</v>
      </c>
      <c r="F142" s="53" t="s">
        <v>465</v>
      </c>
      <c r="H142" s="315"/>
      <c r="I142" s="315"/>
      <c r="J142" s="315"/>
      <c r="K142" s="315"/>
      <c r="L142" s="315"/>
    </row>
    <row r="143" spans="2:18" ht="15.75" thickBot="1">
      <c r="B143" s="87" t="s">
        <v>452</v>
      </c>
      <c r="C143" s="400">
        <f>C136+C137-SUM(C138:C142)</f>
        <v>11</v>
      </c>
      <c r="D143" s="300" t="s">
        <v>33</v>
      </c>
      <c r="E143" s="301">
        <f t="shared" si="2"/>
        <v>3.8596491228070177E-2</v>
      </c>
      <c r="F143" s="60" t="s">
        <v>465</v>
      </c>
      <c r="H143" s="315"/>
      <c r="I143" s="315"/>
      <c r="J143" s="315"/>
      <c r="K143" s="315"/>
      <c r="L143" s="315"/>
    </row>
    <row r="144" spans="2:18" ht="15.75" thickBot="1">
      <c r="E144" s="2"/>
    </row>
    <row r="145" spans="2:19" ht="15" customHeight="1" thickBot="1">
      <c r="B145" s="484" t="s">
        <v>499</v>
      </c>
      <c r="C145" s="485"/>
      <c r="D145" s="485"/>
      <c r="E145" s="485"/>
      <c r="F145" s="486"/>
    </row>
    <row r="146" spans="2:19">
      <c r="B146" s="313" t="s">
        <v>457</v>
      </c>
      <c r="E146" s="365">
        <f>E59</f>
        <v>332</v>
      </c>
      <c r="F146" s="26" t="s">
        <v>137</v>
      </c>
      <c r="O146" s="77"/>
      <c r="P146" s="77"/>
      <c r="Q146" s="77"/>
      <c r="R146" s="77"/>
      <c r="S146" s="77"/>
    </row>
    <row r="147" spans="2:19">
      <c r="B147" s="313" t="s">
        <v>498</v>
      </c>
      <c r="E147" s="365">
        <f>C73</f>
        <v>27</v>
      </c>
      <c r="F147" s="26" t="s">
        <v>33</v>
      </c>
      <c r="O147" s="77"/>
      <c r="P147" s="77"/>
      <c r="Q147" s="77"/>
      <c r="R147" s="77"/>
      <c r="S147" s="77"/>
    </row>
    <row r="148" spans="2:19">
      <c r="B148" s="313" t="s">
        <v>458</v>
      </c>
      <c r="E148" s="365">
        <f>C70+C71</f>
        <v>5</v>
      </c>
      <c r="F148" s="26" t="s">
        <v>33</v>
      </c>
      <c r="O148" s="77"/>
      <c r="P148" s="77"/>
      <c r="Q148" s="77"/>
      <c r="R148" s="77"/>
      <c r="S148" s="77"/>
    </row>
    <row r="149" spans="2:19" ht="15.75" thickBot="1">
      <c r="B149" s="25" t="s">
        <v>462</v>
      </c>
      <c r="E149" s="365">
        <f>C69</f>
        <v>0</v>
      </c>
      <c r="F149" s="51" t="s">
        <v>33</v>
      </c>
      <c r="O149" s="130"/>
      <c r="P149" s="130"/>
      <c r="Q149" s="130"/>
      <c r="R149" s="130"/>
      <c r="S149" s="130"/>
    </row>
    <row r="150" spans="2:19" ht="15.75" thickBot="1">
      <c r="B150" s="25" t="s">
        <v>463</v>
      </c>
      <c r="E150" s="365">
        <f>C72</f>
        <v>0</v>
      </c>
      <c r="F150" s="51" t="s">
        <v>33</v>
      </c>
      <c r="H150" s="487" t="s">
        <v>310</v>
      </c>
      <c r="I150" s="488"/>
      <c r="J150" s="488"/>
      <c r="K150" s="488"/>
      <c r="L150" s="488"/>
      <c r="M150" s="488"/>
      <c r="N150" s="488"/>
      <c r="O150" s="488"/>
      <c r="P150" s="489"/>
      <c r="Q150" s="130"/>
      <c r="R150" s="130"/>
      <c r="S150" s="130"/>
    </row>
    <row r="151" spans="2:19">
      <c r="B151" s="313" t="s">
        <v>305</v>
      </c>
      <c r="E151" s="365">
        <f>C68</f>
        <v>300</v>
      </c>
      <c r="F151" s="26" t="s">
        <v>33</v>
      </c>
      <c r="H151" s="512" t="s">
        <v>522</v>
      </c>
      <c r="I151" s="513"/>
      <c r="J151" s="513"/>
      <c r="K151" s="513"/>
      <c r="L151" s="513"/>
      <c r="M151" s="513"/>
      <c r="N151" s="513"/>
      <c r="O151" s="513"/>
      <c r="P151" s="514"/>
      <c r="Q151" s="130"/>
      <c r="R151" s="130"/>
      <c r="S151" s="130"/>
    </row>
    <row r="152" spans="2:19">
      <c r="B152" s="314" t="s">
        <v>459</v>
      </c>
      <c r="E152" s="238">
        <f>(E151+E149)*1000000/D11/D9</f>
        <v>10.714285714285714</v>
      </c>
      <c r="F152" s="26" t="s">
        <v>13</v>
      </c>
      <c r="H152" s="515"/>
      <c r="I152" s="508"/>
      <c r="J152" s="508"/>
      <c r="K152" s="508"/>
      <c r="L152" s="508"/>
      <c r="M152" s="508"/>
      <c r="N152" s="508"/>
      <c r="O152" s="508"/>
      <c r="P152" s="509"/>
      <c r="Q152" s="77"/>
      <c r="R152" s="77"/>
      <c r="S152" s="77"/>
    </row>
    <row r="153" spans="2:19">
      <c r="B153" s="320" t="s">
        <v>460</v>
      </c>
      <c r="C153" s="317"/>
      <c r="D153" s="317"/>
      <c r="E153" s="358">
        <f>L154/4</f>
        <v>15.523737044668929</v>
      </c>
      <c r="F153" s="359" t="s">
        <v>13</v>
      </c>
      <c r="H153" s="382">
        <f>52.75/0.02831685</f>
        <v>1862.8484453602714</v>
      </c>
      <c r="I153" s="2" t="s">
        <v>436</v>
      </c>
      <c r="K153" s="381" t="s">
        <v>178</v>
      </c>
      <c r="L153" s="93">
        <v>30</v>
      </c>
      <c r="M153" s="2" t="s">
        <v>27</v>
      </c>
      <c r="P153" s="26"/>
      <c r="Q153" s="77"/>
      <c r="R153" s="77"/>
      <c r="S153" s="77"/>
    </row>
    <row r="154" spans="2:19" ht="15.75" thickBot="1">
      <c r="B154" s="360" t="s">
        <v>500</v>
      </c>
      <c r="C154" s="361"/>
      <c r="D154" s="361"/>
      <c r="E154" s="362">
        <f>(E151+E147)/E115</f>
        <v>4.0875000000000004</v>
      </c>
      <c r="F154" s="363" t="s">
        <v>274</v>
      </c>
      <c r="H154" s="27"/>
      <c r="I154" s="79"/>
      <c r="J154" s="79"/>
      <c r="K154" s="383" t="s">
        <v>311</v>
      </c>
      <c r="L154" s="88">
        <f>H153/L153</f>
        <v>62.094948178675715</v>
      </c>
      <c r="M154" s="79" t="s">
        <v>13</v>
      </c>
      <c r="N154" s="79"/>
      <c r="O154" s="79"/>
      <c r="P154" s="377" t="s">
        <v>521</v>
      </c>
      <c r="Q154" s="322"/>
      <c r="R154" s="322"/>
      <c r="S154" s="322"/>
    </row>
    <row r="155" spans="2:19" ht="15.75" thickBot="1">
      <c r="E155" s="2"/>
      <c r="H155" s="5"/>
      <c r="I155" s="352"/>
      <c r="J155" s="5"/>
    </row>
    <row r="156" spans="2:19" ht="15.75" thickBot="1">
      <c r="B156" s="487" t="s">
        <v>201</v>
      </c>
      <c r="C156" s="488"/>
      <c r="D156" s="488"/>
      <c r="E156" s="488"/>
      <c r="F156" s="489"/>
      <c r="H156" s="5"/>
      <c r="I156" s="352"/>
      <c r="J156" s="5"/>
    </row>
    <row r="157" spans="2:19">
      <c r="B157" s="312" t="s">
        <v>457</v>
      </c>
      <c r="C157" s="40"/>
      <c r="D157" s="40"/>
      <c r="E157" s="364">
        <f>IF(E$135="Yes",SUM(C136:C137),SUM(C122:C123))</f>
        <v>285</v>
      </c>
      <c r="F157" s="24" t="s">
        <v>137</v>
      </c>
      <c r="H157" s="5"/>
      <c r="I157" s="352"/>
      <c r="J157" s="5"/>
    </row>
    <row r="158" spans="2:19">
      <c r="B158" s="313" t="s">
        <v>498</v>
      </c>
      <c r="E158" s="365">
        <f>IF(E$135="Yes",C143,C129)</f>
        <v>22.469879518072275</v>
      </c>
      <c r="F158" s="26" t="s">
        <v>33</v>
      </c>
      <c r="H158" s="5"/>
      <c r="I158" s="352"/>
      <c r="J158" s="5"/>
    </row>
    <row r="159" spans="2:19">
      <c r="B159" s="313" t="s">
        <v>458</v>
      </c>
      <c r="E159" s="365">
        <f>IF(E$135="Yes",C140+C141,C127+C126)</f>
        <v>5</v>
      </c>
      <c r="F159" s="26" t="s">
        <v>33</v>
      </c>
    </row>
    <row r="160" spans="2:19" ht="15" customHeight="1">
      <c r="B160" s="25" t="s">
        <v>306</v>
      </c>
      <c r="E160" s="365">
        <f>IF(E$135="Yes",C139+E59-SUM(C136:C137),C128+E59-E116)</f>
        <v>47</v>
      </c>
      <c r="F160" s="51" t="s">
        <v>33</v>
      </c>
    </row>
    <row r="161" spans="2:20">
      <c r="B161" s="47" t="s">
        <v>501</v>
      </c>
      <c r="E161" s="366">
        <f>IF(E135="Yes",E160-C139,E160-C125)</f>
        <v>47</v>
      </c>
      <c r="F161" s="51" t="s">
        <v>33</v>
      </c>
    </row>
    <row r="162" spans="2:20">
      <c r="B162" s="25" t="s">
        <v>463</v>
      </c>
      <c r="E162" s="365">
        <f>IF(E$135="Yes",C142,C128)</f>
        <v>0</v>
      </c>
      <c r="F162" s="51" t="s">
        <v>33</v>
      </c>
    </row>
    <row r="163" spans="2:20">
      <c r="B163" s="313" t="s">
        <v>305</v>
      </c>
      <c r="E163" s="365">
        <f>IF(E$135="Yes",C138,C124)</f>
        <v>257.53012048192772</v>
      </c>
      <c r="F163" s="26" t="s">
        <v>33</v>
      </c>
    </row>
    <row r="164" spans="2:20">
      <c r="B164" s="314" t="s">
        <v>459</v>
      </c>
      <c r="E164" s="238">
        <f>IF(E135="Yes",(E163+C139)*1000000/D11/D9,(E163+C125)*1000000/D11/D9)</f>
        <v>9.1975043029259904</v>
      </c>
      <c r="F164" s="26" t="s">
        <v>13</v>
      </c>
    </row>
    <row r="165" spans="2:20">
      <c r="B165" s="320" t="s">
        <v>460</v>
      </c>
      <c r="C165" s="317"/>
      <c r="D165" s="317"/>
      <c r="E165" s="358">
        <f>L154/4</f>
        <v>15.523737044668929</v>
      </c>
      <c r="F165" s="359" t="s">
        <v>13</v>
      </c>
    </row>
    <row r="166" spans="2:20" ht="15.75" thickBot="1">
      <c r="B166" s="360" t="s">
        <v>418</v>
      </c>
      <c r="C166" s="361"/>
      <c r="D166" s="361"/>
      <c r="E166" s="362">
        <f>(E163+E158)/E58</f>
        <v>3.5</v>
      </c>
      <c r="F166" s="363" t="s">
        <v>274</v>
      </c>
    </row>
    <row r="167" spans="2:20">
      <c r="D167" s="357"/>
      <c r="E167" s="357"/>
      <c r="F167" s="357"/>
    </row>
    <row r="168" spans="2:20" s="22" customFormat="1" ht="30" customHeight="1">
      <c r="B168" s="18" t="s">
        <v>200</v>
      </c>
      <c r="C168" s="109"/>
      <c r="E168" s="89"/>
      <c r="F168" s="110"/>
      <c r="G168" s="110"/>
      <c r="H168" s="110"/>
      <c r="I168" s="110"/>
      <c r="J168" s="110"/>
      <c r="K168" s="110"/>
      <c r="L168" s="110"/>
      <c r="M168" s="111"/>
      <c r="N168" s="112"/>
      <c r="O168" s="18"/>
      <c r="P168" s="112"/>
      <c r="Q168" s="112"/>
      <c r="T168" s="112"/>
    </row>
    <row r="169" spans="2:20" ht="15.75" thickBot="1">
      <c r="H169" s="132"/>
    </row>
    <row r="170" spans="2:20" ht="15.75" thickBot="1">
      <c r="B170" s="487" t="s">
        <v>50</v>
      </c>
      <c r="C170" s="488"/>
      <c r="D170" s="488"/>
      <c r="E170" s="488"/>
      <c r="F170" s="489"/>
      <c r="H170" s="132"/>
    </row>
    <row r="171" spans="2:20">
      <c r="B171" s="225" t="s">
        <v>301</v>
      </c>
      <c r="C171" s="40"/>
      <c r="D171" s="40"/>
      <c r="E171" s="240">
        <f>(E103*D8/100)</f>
        <v>6745.582527822985</v>
      </c>
      <c r="F171" s="226" t="s">
        <v>3</v>
      </c>
      <c r="H171" s="132"/>
    </row>
    <row r="172" spans="2:20">
      <c r="B172" s="227" t="s">
        <v>302</v>
      </c>
      <c r="E172" s="190">
        <f>SUM(E105:E107)</f>
        <v>0</v>
      </c>
      <c r="F172" s="31" t="s">
        <v>3</v>
      </c>
      <c r="H172" s="132"/>
    </row>
    <row r="173" spans="2:20">
      <c r="B173" s="33" t="s">
        <v>303</v>
      </c>
      <c r="E173" s="235">
        <f>E171+E172</f>
        <v>6745.582527822985</v>
      </c>
      <c r="F173" s="36" t="s">
        <v>3</v>
      </c>
    </row>
    <row r="174" spans="2:20">
      <c r="B174" s="33" t="s">
        <v>304</v>
      </c>
      <c r="E174" s="234">
        <f>E173/E161</f>
        <v>143.52303250687203</v>
      </c>
      <c r="F174" s="367" t="s">
        <v>23</v>
      </c>
    </row>
    <row r="175" spans="2:20" ht="15.75" thickBot="1">
      <c r="B175" s="368" t="s">
        <v>502</v>
      </c>
      <c r="C175" s="329"/>
      <c r="D175" s="329"/>
      <c r="E175" s="369"/>
      <c r="F175" s="28"/>
    </row>
    <row r="176" spans="2:20">
      <c r="D176" s="10"/>
    </row>
    <row r="177" spans="4:6">
      <c r="E177" s="2"/>
    </row>
    <row r="178" spans="4:6">
      <c r="E178" s="2"/>
    </row>
    <row r="179" spans="4:6">
      <c r="E179" s="2"/>
    </row>
    <row r="180" spans="4:6">
      <c r="E180" s="2"/>
    </row>
    <row r="181" spans="4:6">
      <c r="E181" s="2"/>
    </row>
    <row r="182" spans="4:6">
      <c r="E182" s="2"/>
    </row>
    <row r="183" spans="4:6">
      <c r="E183" s="2"/>
    </row>
    <row r="184" spans="4:6">
      <c r="E184" s="2"/>
    </row>
    <row r="185" spans="4:6">
      <c r="E185" s="2"/>
    </row>
    <row r="186" spans="4:6">
      <c r="E186" s="2"/>
    </row>
    <row r="187" spans="4:6">
      <c r="E187" s="2"/>
    </row>
    <row r="188" spans="4:6">
      <c r="E188" s="2"/>
    </row>
    <row r="189" spans="4:6">
      <c r="E189" s="2"/>
    </row>
    <row r="190" spans="4:6">
      <c r="E190" s="2"/>
    </row>
    <row r="191" spans="4:6">
      <c r="D191" s="216"/>
      <c r="E191" s="216"/>
      <c r="F191" s="216"/>
    </row>
    <row r="192" spans="4:6">
      <c r="D192" s="216"/>
      <c r="E192" s="216"/>
      <c r="F192" s="216"/>
    </row>
    <row r="193" spans="4:6">
      <c r="D193" s="216"/>
      <c r="E193" s="216"/>
      <c r="F193" s="216"/>
    </row>
    <row r="194" spans="4:6">
      <c r="D194" s="177"/>
      <c r="E194" s="177"/>
      <c r="F194" s="177"/>
    </row>
  </sheetData>
  <mergeCells count="44">
    <mergeCell ref="H121:Q121"/>
    <mergeCell ref="H151:P152"/>
    <mergeCell ref="H150:P150"/>
    <mergeCell ref="J6:N6"/>
    <mergeCell ref="J7:N7"/>
    <mergeCell ref="J8:N8"/>
    <mergeCell ref="J9:N9"/>
    <mergeCell ref="H43:P44"/>
    <mergeCell ref="H42:P42"/>
    <mergeCell ref="J56:M56"/>
    <mergeCell ref="H53:M53"/>
    <mergeCell ref="H54:M55"/>
    <mergeCell ref="H21:P26"/>
    <mergeCell ref="O27:P27"/>
    <mergeCell ref="H20:P20"/>
    <mergeCell ref="I32:J32"/>
    <mergeCell ref="B170:F170"/>
    <mergeCell ref="B121:F121"/>
    <mergeCell ref="B130:F132"/>
    <mergeCell ref="B134:F134"/>
    <mergeCell ref="B156:F156"/>
    <mergeCell ref="B145:F145"/>
    <mergeCell ref="B15:F15"/>
    <mergeCell ref="H87:L87"/>
    <mergeCell ref="B20:F20"/>
    <mergeCell ref="B31:F31"/>
    <mergeCell ref="B42:F42"/>
    <mergeCell ref="B53:F53"/>
    <mergeCell ref="H31:J31"/>
    <mergeCell ref="H83:J84"/>
    <mergeCell ref="J57:M57"/>
    <mergeCell ref="H65:Q65"/>
    <mergeCell ref="B102:F102"/>
    <mergeCell ref="B109:F109"/>
    <mergeCell ref="B82:F82"/>
    <mergeCell ref="H82:J82"/>
    <mergeCell ref="B87:F87"/>
    <mergeCell ref="B95:F95"/>
    <mergeCell ref="B91:F91"/>
    <mergeCell ref="B99:F99"/>
    <mergeCell ref="H107:Q107"/>
    <mergeCell ref="H108:Q111"/>
    <mergeCell ref="H101:Q105"/>
    <mergeCell ref="H100:Q100"/>
  </mergeCells>
  <conditionalFormatting sqref="B21:F29">
    <cfRule type="expression" dxfId="28" priority="22">
      <formula>$D$16&lt;&gt;"Yes"</formula>
    </cfRule>
  </conditionalFormatting>
  <conditionalFormatting sqref="B32:F40">
    <cfRule type="expression" dxfId="27" priority="21">
      <formula>$D$17&lt;&gt;"Yes"</formula>
    </cfRule>
  </conditionalFormatting>
  <conditionalFormatting sqref="B43:F51">
    <cfRule type="expression" dxfId="26" priority="20">
      <formula>$D$18&lt;&gt;"Yes"</formula>
    </cfRule>
  </conditionalFormatting>
  <conditionalFormatting sqref="B87:F89 E83">
    <cfRule type="expression" dxfId="25" priority="19">
      <formula>OR($C$83&lt;&gt;"Yes",$D$16&lt;&gt;"Yes")</formula>
    </cfRule>
  </conditionalFormatting>
  <conditionalFormatting sqref="B91:F93 E84">
    <cfRule type="expression" dxfId="24" priority="18">
      <formula>OR($C$84&lt;&gt;"Yes",$D$17&lt;&gt;"Yes")</formula>
    </cfRule>
  </conditionalFormatting>
  <conditionalFormatting sqref="B95:F97 E85">
    <cfRule type="expression" dxfId="23" priority="17">
      <formula>OR($C$85&lt;&gt;"Yes",$D$18&lt;&gt;"Yes")</formula>
    </cfRule>
  </conditionalFormatting>
  <conditionalFormatting sqref="F100">
    <cfRule type="expression" dxfId="22" priority="16">
      <formula>$D$17&lt;&gt;"Yes"</formula>
    </cfRule>
  </conditionalFormatting>
  <conditionalFormatting sqref="B99:F117">
    <cfRule type="expression" dxfId="21" priority="15">
      <formula>AND($C$83="No",$C$84="No",$C$85="No")</formula>
    </cfRule>
  </conditionalFormatting>
  <conditionalFormatting sqref="B136:F143">
    <cfRule type="expression" dxfId="20" priority="13">
      <formula>$E$135="No"</formula>
    </cfRule>
  </conditionalFormatting>
  <conditionalFormatting sqref="D10:D11">
    <cfRule type="expression" dxfId="19" priority="12">
      <formula>AND($C$83="No",$C$84="No",$C$85="No")</formula>
    </cfRule>
  </conditionalFormatting>
  <conditionalFormatting sqref="J9:N9">
    <cfRule type="expression" dxfId="18" priority="11">
      <formula>$E$5&gt;220000</formula>
    </cfRule>
  </conditionalFormatting>
  <dataValidations count="1">
    <dataValidation type="list" allowBlank="1" showInputMessage="1" showErrorMessage="1" sqref="D16:D18 E135 C83:C85">
      <formula1>$T$15:$T$16</formula1>
    </dataValidation>
  </dataValidations>
  <pageMargins left="0.7" right="0.7" top="0.78740157499999996" bottom="0.78740157499999996"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2:AK342"/>
  <sheetViews>
    <sheetView topLeftCell="A161" zoomScale="80" zoomScaleNormal="80" workbookViewId="0">
      <selection activeCell="G88" sqref="G88"/>
    </sheetView>
  </sheetViews>
  <sheetFormatPr baseColWidth="10" defaultRowHeight="15"/>
  <cols>
    <col min="3" max="3" width="54.28515625" customWidth="1"/>
    <col min="4" max="4" width="28.85546875" customWidth="1"/>
    <col min="5" max="5" width="15.28515625" customWidth="1"/>
    <col min="6" max="6" width="11.42578125" customWidth="1"/>
    <col min="7" max="7" width="31.42578125" customWidth="1"/>
    <col min="8" max="8" width="23.85546875" customWidth="1"/>
    <col min="9" max="9" width="19.7109375" customWidth="1"/>
    <col min="10" max="10" width="17.7109375" customWidth="1"/>
    <col min="11" max="11" width="20.7109375" customWidth="1"/>
    <col min="12" max="12" width="25.28515625" customWidth="1"/>
    <col min="13" max="13" width="18.7109375" customWidth="1"/>
    <col min="14" max="14" width="18.7109375" bestFit="1" customWidth="1"/>
    <col min="15" max="15" width="20.5703125" customWidth="1"/>
    <col min="259" max="259" width="53.28515625" customWidth="1"/>
    <col min="260" max="260" width="19" customWidth="1"/>
    <col min="262" max="262" width="33.7109375" customWidth="1"/>
    <col min="263" max="263" width="34.28515625" customWidth="1"/>
    <col min="264" max="264" width="28.85546875" customWidth="1"/>
    <col min="265" max="265" width="26.85546875" customWidth="1"/>
    <col min="267" max="267" width="29.140625" customWidth="1"/>
    <col min="515" max="515" width="53.28515625" customWidth="1"/>
    <col min="516" max="516" width="19" customWidth="1"/>
    <col min="518" max="518" width="33.7109375" customWidth="1"/>
    <col min="519" max="519" width="34.28515625" customWidth="1"/>
    <col min="520" max="520" width="28.85546875" customWidth="1"/>
    <col min="521" max="521" width="26.85546875" customWidth="1"/>
    <col min="523" max="523" width="29.140625" customWidth="1"/>
    <col min="771" max="771" width="53.28515625" customWidth="1"/>
    <col min="772" max="772" width="19" customWidth="1"/>
    <col min="774" max="774" width="33.7109375" customWidth="1"/>
    <col min="775" max="775" width="34.28515625" customWidth="1"/>
    <col min="776" max="776" width="28.85546875" customWidth="1"/>
    <col min="777" max="777" width="26.85546875" customWidth="1"/>
    <col min="779" max="779" width="29.140625" customWidth="1"/>
    <col min="1027" max="1027" width="53.28515625" customWidth="1"/>
    <col min="1028" max="1028" width="19" customWidth="1"/>
    <col min="1030" max="1030" width="33.7109375" customWidth="1"/>
    <col min="1031" max="1031" width="34.28515625" customWidth="1"/>
    <col min="1032" max="1032" width="28.85546875" customWidth="1"/>
    <col min="1033" max="1033" width="26.85546875" customWidth="1"/>
    <col min="1035" max="1035" width="29.140625" customWidth="1"/>
    <col min="1283" max="1283" width="53.28515625" customWidth="1"/>
    <col min="1284" max="1284" width="19" customWidth="1"/>
    <col min="1286" max="1286" width="33.7109375" customWidth="1"/>
    <col min="1287" max="1287" width="34.28515625" customWidth="1"/>
    <col min="1288" max="1288" width="28.85546875" customWidth="1"/>
    <col min="1289" max="1289" width="26.85546875" customWidth="1"/>
    <col min="1291" max="1291" width="29.140625" customWidth="1"/>
    <col min="1539" max="1539" width="53.28515625" customWidth="1"/>
    <col min="1540" max="1540" width="19" customWidth="1"/>
    <col min="1542" max="1542" width="33.7109375" customWidth="1"/>
    <col min="1543" max="1543" width="34.28515625" customWidth="1"/>
    <col min="1544" max="1544" width="28.85546875" customWidth="1"/>
    <col min="1545" max="1545" width="26.85546875" customWidth="1"/>
    <col min="1547" max="1547" width="29.140625" customWidth="1"/>
    <col min="1795" max="1795" width="53.28515625" customWidth="1"/>
    <col min="1796" max="1796" width="19" customWidth="1"/>
    <col min="1798" max="1798" width="33.7109375" customWidth="1"/>
    <col min="1799" max="1799" width="34.28515625" customWidth="1"/>
    <col min="1800" max="1800" width="28.85546875" customWidth="1"/>
    <col min="1801" max="1801" width="26.85546875" customWidth="1"/>
    <col min="1803" max="1803" width="29.140625" customWidth="1"/>
    <col min="2051" max="2051" width="53.28515625" customWidth="1"/>
    <col min="2052" max="2052" width="19" customWidth="1"/>
    <col min="2054" max="2054" width="33.7109375" customWidth="1"/>
    <col min="2055" max="2055" width="34.28515625" customWidth="1"/>
    <col min="2056" max="2056" width="28.85546875" customWidth="1"/>
    <col min="2057" max="2057" width="26.85546875" customWidth="1"/>
    <col min="2059" max="2059" width="29.140625" customWidth="1"/>
    <col min="2307" max="2307" width="53.28515625" customWidth="1"/>
    <col min="2308" max="2308" width="19" customWidth="1"/>
    <col min="2310" max="2310" width="33.7109375" customWidth="1"/>
    <col min="2311" max="2311" width="34.28515625" customWidth="1"/>
    <col min="2312" max="2312" width="28.85546875" customWidth="1"/>
    <col min="2313" max="2313" width="26.85546875" customWidth="1"/>
    <col min="2315" max="2315" width="29.140625" customWidth="1"/>
    <col min="2563" max="2563" width="53.28515625" customWidth="1"/>
    <col min="2564" max="2564" width="19" customWidth="1"/>
    <col min="2566" max="2566" width="33.7109375" customWidth="1"/>
    <col min="2567" max="2567" width="34.28515625" customWidth="1"/>
    <col min="2568" max="2568" width="28.85546875" customWidth="1"/>
    <col min="2569" max="2569" width="26.85546875" customWidth="1"/>
    <col min="2571" max="2571" width="29.140625" customWidth="1"/>
    <col min="2819" max="2819" width="53.28515625" customWidth="1"/>
    <col min="2820" max="2820" width="19" customWidth="1"/>
    <col min="2822" max="2822" width="33.7109375" customWidth="1"/>
    <col min="2823" max="2823" width="34.28515625" customWidth="1"/>
    <col min="2824" max="2824" width="28.85546875" customWidth="1"/>
    <col min="2825" max="2825" width="26.85546875" customWidth="1"/>
    <col min="2827" max="2827" width="29.140625" customWidth="1"/>
    <col min="3075" max="3075" width="53.28515625" customWidth="1"/>
    <col min="3076" max="3076" width="19" customWidth="1"/>
    <col min="3078" max="3078" width="33.7109375" customWidth="1"/>
    <col min="3079" max="3079" width="34.28515625" customWidth="1"/>
    <col min="3080" max="3080" width="28.85546875" customWidth="1"/>
    <col min="3081" max="3081" width="26.85546875" customWidth="1"/>
    <col min="3083" max="3083" width="29.140625" customWidth="1"/>
    <col min="3331" max="3331" width="53.28515625" customWidth="1"/>
    <col min="3332" max="3332" width="19" customWidth="1"/>
    <col min="3334" max="3334" width="33.7109375" customWidth="1"/>
    <col min="3335" max="3335" width="34.28515625" customWidth="1"/>
    <col min="3336" max="3336" width="28.85546875" customWidth="1"/>
    <col min="3337" max="3337" width="26.85546875" customWidth="1"/>
    <col min="3339" max="3339" width="29.140625" customWidth="1"/>
    <col min="3587" max="3587" width="53.28515625" customWidth="1"/>
    <col min="3588" max="3588" width="19" customWidth="1"/>
    <col min="3590" max="3590" width="33.7109375" customWidth="1"/>
    <col min="3591" max="3591" width="34.28515625" customWidth="1"/>
    <col min="3592" max="3592" width="28.85546875" customWidth="1"/>
    <col min="3593" max="3593" width="26.85546875" customWidth="1"/>
    <col min="3595" max="3595" width="29.140625" customWidth="1"/>
    <col min="3843" max="3843" width="53.28515625" customWidth="1"/>
    <col min="3844" max="3844" width="19" customWidth="1"/>
    <col min="3846" max="3846" width="33.7109375" customWidth="1"/>
    <col min="3847" max="3847" width="34.28515625" customWidth="1"/>
    <col min="3848" max="3848" width="28.85546875" customWidth="1"/>
    <col min="3849" max="3849" width="26.85546875" customWidth="1"/>
    <col min="3851" max="3851" width="29.140625" customWidth="1"/>
    <col min="4099" max="4099" width="53.28515625" customWidth="1"/>
    <col min="4100" max="4100" width="19" customWidth="1"/>
    <col min="4102" max="4102" width="33.7109375" customWidth="1"/>
    <col min="4103" max="4103" width="34.28515625" customWidth="1"/>
    <col min="4104" max="4104" width="28.85546875" customWidth="1"/>
    <col min="4105" max="4105" width="26.85546875" customWidth="1"/>
    <col min="4107" max="4107" width="29.140625" customWidth="1"/>
    <col min="4355" max="4355" width="53.28515625" customWidth="1"/>
    <col min="4356" max="4356" width="19" customWidth="1"/>
    <col min="4358" max="4358" width="33.7109375" customWidth="1"/>
    <col min="4359" max="4359" width="34.28515625" customWidth="1"/>
    <col min="4360" max="4360" width="28.85546875" customWidth="1"/>
    <col min="4361" max="4361" width="26.85546875" customWidth="1"/>
    <col min="4363" max="4363" width="29.140625" customWidth="1"/>
    <col min="4611" max="4611" width="53.28515625" customWidth="1"/>
    <col min="4612" max="4612" width="19" customWidth="1"/>
    <col min="4614" max="4614" width="33.7109375" customWidth="1"/>
    <col min="4615" max="4615" width="34.28515625" customWidth="1"/>
    <col min="4616" max="4616" width="28.85546875" customWidth="1"/>
    <col min="4617" max="4617" width="26.85546875" customWidth="1"/>
    <col min="4619" max="4619" width="29.140625" customWidth="1"/>
    <col min="4867" max="4867" width="53.28515625" customWidth="1"/>
    <col min="4868" max="4868" width="19" customWidth="1"/>
    <col min="4870" max="4870" width="33.7109375" customWidth="1"/>
    <col min="4871" max="4871" width="34.28515625" customWidth="1"/>
    <col min="4872" max="4872" width="28.85546875" customWidth="1"/>
    <col min="4873" max="4873" width="26.85546875" customWidth="1"/>
    <col min="4875" max="4875" width="29.140625" customWidth="1"/>
    <col min="5123" max="5123" width="53.28515625" customWidth="1"/>
    <col min="5124" max="5124" width="19" customWidth="1"/>
    <col min="5126" max="5126" width="33.7109375" customWidth="1"/>
    <col min="5127" max="5127" width="34.28515625" customWidth="1"/>
    <col min="5128" max="5128" width="28.85546875" customWidth="1"/>
    <col min="5129" max="5129" width="26.85546875" customWidth="1"/>
    <col min="5131" max="5131" width="29.140625" customWidth="1"/>
    <col min="5379" max="5379" width="53.28515625" customWidth="1"/>
    <col min="5380" max="5380" width="19" customWidth="1"/>
    <col min="5382" max="5382" width="33.7109375" customWidth="1"/>
    <col min="5383" max="5383" width="34.28515625" customWidth="1"/>
    <col min="5384" max="5384" width="28.85546875" customWidth="1"/>
    <col min="5385" max="5385" width="26.85546875" customWidth="1"/>
    <col min="5387" max="5387" width="29.140625" customWidth="1"/>
    <col min="5635" max="5635" width="53.28515625" customWidth="1"/>
    <col min="5636" max="5636" width="19" customWidth="1"/>
    <col min="5638" max="5638" width="33.7109375" customWidth="1"/>
    <col min="5639" max="5639" width="34.28515625" customWidth="1"/>
    <col min="5640" max="5640" width="28.85546875" customWidth="1"/>
    <col min="5641" max="5641" width="26.85546875" customWidth="1"/>
    <col min="5643" max="5643" width="29.140625" customWidth="1"/>
    <col min="5891" max="5891" width="53.28515625" customWidth="1"/>
    <col min="5892" max="5892" width="19" customWidth="1"/>
    <col min="5894" max="5894" width="33.7109375" customWidth="1"/>
    <col min="5895" max="5895" width="34.28515625" customWidth="1"/>
    <col min="5896" max="5896" width="28.85546875" customWidth="1"/>
    <col min="5897" max="5897" width="26.85546875" customWidth="1"/>
    <col min="5899" max="5899" width="29.140625" customWidth="1"/>
    <col min="6147" max="6147" width="53.28515625" customWidth="1"/>
    <col min="6148" max="6148" width="19" customWidth="1"/>
    <col min="6150" max="6150" width="33.7109375" customWidth="1"/>
    <col min="6151" max="6151" width="34.28515625" customWidth="1"/>
    <col min="6152" max="6152" width="28.85546875" customWidth="1"/>
    <col min="6153" max="6153" width="26.85546875" customWidth="1"/>
    <col min="6155" max="6155" width="29.140625" customWidth="1"/>
    <col min="6403" max="6403" width="53.28515625" customWidth="1"/>
    <col min="6404" max="6404" width="19" customWidth="1"/>
    <col min="6406" max="6406" width="33.7109375" customWidth="1"/>
    <col min="6407" max="6407" width="34.28515625" customWidth="1"/>
    <col min="6408" max="6408" width="28.85546875" customWidth="1"/>
    <col min="6409" max="6409" width="26.85546875" customWidth="1"/>
    <col min="6411" max="6411" width="29.140625" customWidth="1"/>
    <col min="6659" max="6659" width="53.28515625" customWidth="1"/>
    <col min="6660" max="6660" width="19" customWidth="1"/>
    <col min="6662" max="6662" width="33.7109375" customWidth="1"/>
    <col min="6663" max="6663" width="34.28515625" customWidth="1"/>
    <col min="6664" max="6664" width="28.85546875" customWidth="1"/>
    <col min="6665" max="6665" width="26.85546875" customWidth="1"/>
    <col min="6667" max="6667" width="29.140625" customWidth="1"/>
    <col min="6915" max="6915" width="53.28515625" customWidth="1"/>
    <col min="6916" max="6916" width="19" customWidth="1"/>
    <col min="6918" max="6918" width="33.7109375" customWidth="1"/>
    <col min="6919" max="6919" width="34.28515625" customWidth="1"/>
    <col min="6920" max="6920" width="28.85546875" customWidth="1"/>
    <col min="6921" max="6921" width="26.85546875" customWidth="1"/>
    <col min="6923" max="6923" width="29.140625" customWidth="1"/>
    <col min="7171" max="7171" width="53.28515625" customWidth="1"/>
    <col min="7172" max="7172" width="19" customWidth="1"/>
    <col min="7174" max="7174" width="33.7109375" customWidth="1"/>
    <col min="7175" max="7175" width="34.28515625" customWidth="1"/>
    <col min="7176" max="7176" width="28.85546875" customWidth="1"/>
    <col min="7177" max="7177" width="26.85546875" customWidth="1"/>
    <col min="7179" max="7179" width="29.140625" customWidth="1"/>
    <col min="7427" max="7427" width="53.28515625" customWidth="1"/>
    <col min="7428" max="7428" width="19" customWidth="1"/>
    <col min="7430" max="7430" width="33.7109375" customWidth="1"/>
    <col min="7431" max="7431" width="34.28515625" customWidth="1"/>
    <col min="7432" max="7432" width="28.85546875" customWidth="1"/>
    <col min="7433" max="7433" width="26.85546875" customWidth="1"/>
    <col min="7435" max="7435" width="29.140625" customWidth="1"/>
    <col min="7683" max="7683" width="53.28515625" customWidth="1"/>
    <col min="7684" max="7684" width="19" customWidth="1"/>
    <col min="7686" max="7686" width="33.7109375" customWidth="1"/>
    <col min="7687" max="7687" width="34.28515625" customWidth="1"/>
    <col min="7688" max="7688" width="28.85546875" customWidth="1"/>
    <col min="7689" max="7689" width="26.85546875" customWidth="1"/>
    <col min="7691" max="7691" width="29.140625" customWidth="1"/>
    <col min="7939" max="7939" width="53.28515625" customWidth="1"/>
    <col min="7940" max="7940" width="19" customWidth="1"/>
    <col min="7942" max="7942" width="33.7109375" customWidth="1"/>
    <col min="7943" max="7943" width="34.28515625" customWidth="1"/>
    <col min="7944" max="7944" width="28.85546875" customWidth="1"/>
    <col min="7945" max="7945" width="26.85546875" customWidth="1"/>
    <col min="7947" max="7947" width="29.140625" customWidth="1"/>
    <col min="8195" max="8195" width="53.28515625" customWidth="1"/>
    <col min="8196" max="8196" width="19" customWidth="1"/>
    <col min="8198" max="8198" width="33.7109375" customWidth="1"/>
    <col min="8199" max="8199" width="34.28515625" customWidth="1"/>
    <col min="8200" max="8200" width="28.85546875" customWidth="1"/>
    <col min="8201" max="8201" width="26.85546875" customWidth="1"/>
    <col min="8203" max="8203" width="29.140625" customWidth="1"/>
    <col min="8451" max="8451" width="53.28515625" customWidth="1"/>
    <col min="8452" max="8452" width="19" customWidth="1"/>
    <col min="8454" max="8454" width="33.7109375" customWidth="1"/>
    <col min="8455" max="8455" width="34.28515625" customWidth="1"/>
    <col min="8456" max="8456" width="28.85546875" customWidth="1"/>
    <col min="8457" max="8457" width="26.85546875" customWidth="1"/>
    <col min="8459" max="8459" width="29.140625" customWidth="1"/>
    <col min="8707" max="8707" width="53.28515625" customWidth="1"/>
    <col min="8708" max="8708" width="19" customWidth="1"/>
    <col min="8710" max="8710" width="33.7109375" customWidth="1"/>
    <col min="8711" max="8711" width="34.28515625" customWidth="1"/>
    <col min="8712" max="8712" width="28.85546875" customWidth="1"/>
    <col min="8713" max="8713" width="26.85546875" customWidth="1"/>
    <col min="8715" max="8715" width="29.140625" customWidth="1"/>
    <col min="8963" max="8963" width="53.28515625" customWidth="1"/>
    <col min="8964" max="8964" width="19" customWidth="1"/>
    <col min="8966" max="8966" width="33.7109375" customWidth="1"/>
    <col min="8967" max="8967" width="34.28515625" customWidth="1"/>
    <col min="8968" max="8968" width="28.85546875" customWidth="1"/>
    <col min="8969" max="8969" width="26.85546875" customWidth="1"/>
    <col min="8971" max="8971" width="29.140625" customWidth="1"/>
    <col min="9219" max="9219" width="53.28515625" customWidth="1"/>
    <col min="9220" max="9220" width="19" customWidth="1"/>
    <col min="9222" max="9222" width="33.7109375" customWidth="1"/>
    <col min="9223" max="9223" width="34.28515625" customWidth="1"/>
    <col min="9224" max="9224" width="28.85546875" customWidth="1"/>
    <col min="9225" max="9225" width="26.85546875" customWidth="1"/>
    <col min="9227" max="9227" width="29.140625" customWidth="1"/>
    <col min="9475" max="9475" width="53.28515625" customWidth="1"/>
    <col min="9476" max="9476" width="19" customWidth="1"/>
    <col min="9478" max="9478" width="33.7109375" customWidth="1"/>
    <col min="9479" max="9479" width="34.28515625" customWidth="1"/>
    <col min="9480" max="9480" width="28.85546875" customWidth="1"/>
    <col min="9481" max="9481" width="26.85546875" customWidth="1"/>
    <col min="9483" max="9483" width="29.140625" customWidth="1"/>
    <col min="9731" max="9731" width="53.28515625" customWidth="1"/>
    <col min="9732" max="9732" width="19" customWidth="1"/>
    <col min="9734" max="9734" width="33.7109375" customWidth="1"/>
    <col min="9735" max="9735" width="34.28515625" customWidth="1"/>
    <col min="9736" max="9736" width="28.85546875" customWidth="1"/>
    <col min="9737" max="9737" width="26.85546875" customWidth="1"/>
    <col min="9739" max="9739" width="29.140625" customWidth="1"/>
    <col min="9987" max="9987" width="53.28515625" customWidth="1"/>
    <col min="9988" max="9988" width="19" customWidth="1"/>
    <col min="9990" max="9990" width="33.7109375" customWidth="1"/>
    <col min="9991" max="9991" width="34.28515625" customWidth="1"/>
    <col min="9992" max="9992" width="28.85546875" customWidth="1"/>
    <col min="9993" max="9993" width="26.85546875" customWidth="1"/>
    <col min="9995" max="9995" width="29.140625" customWidth="1"/>
    <col min="10243" max="10243" width="53.28515625" customWidth="1"/>
    <col min="10244" max="10244" width="19" customWidth="1"/>
    <col min="10246" max="10246" width="33.7109375" customWidth="1"/>
    <col min="10247" max="10247" width="34.28515625" customWidth="1"/>
    <col min="10248" max="10248" width="28.85546875" customWidth="1"/>
    <col min="10249" max="10249" width="26.85546875" customWidth="1"/>
    <col min="10251" max="10251" width="29.140625" customWidth="1"/>
    <col min="10499" max="10499" width="53.28515625" customWidth="1"/>
    <col min="10500" max="10500" width="19" customWidth="1"/>
    <col min="10502" max="10502" width="33.7109375" customWidth="1"/>
    <col min="10503" max="10503" width="34.28515625" customWidth="1"/>
    <col min="10504" max="10504" width="28.85546875" customWidth="1"/>
    <col min="10505" max="10505" width="26.85546875" customWidth="1"/>
    <col min="10507" max="10507" width="29.140625" customWidth="1"/>
    <col min="10755" max="10755" width="53.28515625" customWidth="1"/>
    <col min="10756" max="10756" width="19" customWidth="1"/>
    <col min="10758" max="10758" width="33.7109375" customWidth="1"/>
    <col min="10759" max="10759" width="34.28515625" customWidth="1"/>
    <col min="10760" max="10760" width="28.85546875" customWidth="1"/>
    <col min="10761" max="10761" width="26.85546875" customWidth="1"/>
    <col min="10763" max="10763" width="29.140625" customWidth="1"/>
    <col min="11011" max="11011" width="53.28515625" customWidth="1"/>
    <col min="11012" max="11012" width="19" customWidth="1"/>
    <col min="11014" max="11014" width="33.7109375" customWidth="1"/>
    <col min="11015" max="11015" width="34.28515625" customWidth="1"/>
    <col min="11016" max="11016" width="28.85546875" customWidth="1"/>
    <col min="11017" max="11017" width="26.85546875" customWidth="1"/>
    <col min="11019" max="11019" width="29.140625" customWidth="1"/>
    <col min="11267" max="11267" width="53.28515625" customWidth="1"/>
    <col min="11268" max="11268" width="19" customWidth="1"/>
    <col min="11270" max="11270" width="33.7109375" customWidth="1"/>
    <col min="11271" max="11271" width="34.28515625" customWidth="1"/>
    <col min="11272" max="11272" width="28.85546875" customWidth="1"/>
    <col min="11273" max="11273" width="26.85546875" customWidth="1"/>
    <col min="11275" max="11275" width="29.140625" customWidth="1"/>
    <col min="11523" max="11523" width="53.28515625" customWidth="1"/>
    <col min="11524" max="11524" width="19" customWidth="1"/>
    <col min="11526" max="11526" width="33.7109375" customWidth="1"/>
    <col min="11527" max="11527" width="34.28515625" customWidth="1"/>
    <col min="11528" max="11528" width="28.85546875" customWidth="1"/>
    <col min="11529" max="11529" width="26.85546875" customWidth="1"/>
    <col min="11531" max="11531" width="29.140625" customWidth="1"/>
    <col min="11779" max="11779" width="53.28515625" customWidth="1"/>
    <col min="11780" max="11780" width="19" customWidth="1"/>
    <col min="11782" max="11782" width="33.7109375" customWidth="1"/>
    <col min="11783" max="11783" width="34.28515625" customWidth="1"/>
    <col min="11784" max="11784" width="28.85546875" customWidth="1"/>
    <col min="11785" max="11785" width="26.85546875" customWidth="1"/>
    <col min="11787" max="11787" width="29.140625" customWidth="1"/>
    <col min="12035" max="12035" width="53.28515625" customWidth="1"/>
    <col min="12036" max="12036" width="19" customWidth="1"/>
    <col min="12038" max="12038" width="33.7109375" customWidth="1"/>
    <col min="12039" max="12039" width="34.28515625" customWidth="1"/>
    <col min="12040" max="12040" width="28.85546875" customWidth="1"/>
    <col min="12041" max="12041" width="26.85546875" customWidth="1"/>
    <col min="12043" max="12043" width="29.140625" customWidth="1"/>
    <col min="12291" max="12291" width="53.28515625" customWidth="1"/>
    <col min="12292" max="12292" width="19" customWidth="1"/>
    <col min="12294" max="12294" width="33.7109375" customWidth="1"/>
    <col min="12295" max="12295" width="34.28515625" customWidth="1"/>
    <col min="12296" max="12296" width="28.85546875" customWidth="1"/>
    <col min="12297" max="12297" width="26.85546875" customWidth="1"/>
    <col min="12299" max="12299" width="29.140625" customWidth="1"/>
    <col min="12547" max="12547" width="53.28515625" customWidth="1"/>
    <col min="12548" max="12548" width="19" customWidth="1"/>
    <col min="12550" max="12550" width="33.7109375" customWidth="1"/>
    <col min="12551" max="12551" width="34.28515625" customWidth="1"/>
    <col min="12552" max="12552" width="28.85546875" customWidth="1"/>
    <col min="12553" max="12553" width="26.85546875" customWidth="1"/>
    <col min="12555" max="12555" width="29.140625" customWidth="1"/>
    <col min="12803" max="12803" width="53.28515625" customWidth="1"/>
    <col min="12804" max="12804" width="19" customWidth="1"/>
    <col min="12806" max="12806" width="33.7109375" customWidth="1"/>
    <col min="12807" max="12807" width="34.28515625" customWidth="1"/>
    <col min="12808" max="12808" width="28.85546875" customWidth="1"/>
    <col min="12809" max="12809" width="26.85546875" customWidth="1"/>
    <col min="12811" max="12811" width="29.140625" customWidth="1"/>
    <col min="13059" max="13059" width="53.28515625" customWidth="1"/>
    <col min="13060" max="13060" width="19" customWidth="1"/>
    <col min="13062" max="13062" width="33.7109375" customWidth="1"/>
    <col min="13063" max="13063" width="34.28515625" customWidth="1"/>
    <col min="13064" max="13064" width="28.85546875" customWidth="1"/>
    <col min="13065" max="13065" width="26.85546875" customWidth="1"/>
    <col min="13067" max="13067" width="29.140625" customWidth="1"/>
    <col min="13315" max="13315" width="53.28515625" customWidth="1"/>
    <col min="13316" max="13316" width="19" customWidth="1"/>
    <col min="13318" max="13318" width="33.7109375" customWidth="1"/>
    <col min="13319" max="13319" width="34.28515625" customWidth="1"/>
    <col min="13320" max="13320" width="28.85546875" customWidth="1"/>
    <col min="13321" max="13321" width="26.85546875" customWidth="1"/>
    <col min="13323" max="13323" width="29.140625" customWidth="1"/>
    <col min="13571" max="13571" width="53.28515625" customWidth="1"/>
    <col min="13572" max="13572" width="19" customWidth="1"/>
    <col min="13574" max="13574" width="33.7109375" customWidth="1"/>
    <col min="13575" max="13575" width="34.28515625" customWidth="1"/>
    <col min="13576" max="13576" width="28.85546875" customWidth="1"/>
    <col min="13577" max="13577" width="26.85546875" customWidth="1"/>
    <col min="13579" max="13579" width="29.140625" customWidth="1"/>
    <col min="13827" max="13827" width="53.28515625" customWidth="1"/>
    <col min="13828" max="13828" width="19" customWidth="1"/>
    <col min="13830" max="13830" width="33.7109375" customWidth="1"/>
    <col min="13831" max="13831" width="34.28515625" customWidth="1"/>
    <col min="13832" max="13832" width="28.85546875" customWidth="1"/>
    <col min="13833" max="13833" width="26.85546875" customWidth="1"/>
    <col min="13835" max="13835" width="29.140625" customWidth="1"/>
    <col min="14083" max="14083" width="53.28515625" customWidth="1"/>
    <col min="14084" max="14084" width="19" customWidth="1"/>
    <col min="14086" max="14086" width="33.7109375" customWidth="1"/>
    <col min="14087" max="14087" width="34.28515625" customWidth="1"/>
    <col min="14088" max="14088" width="28.85546875" customWidth="1"/>
    <col min="14089" max="14089" width="26.85546875" customWidth="1"/>
    <col min="14091" max="14091" width="29.140625" customWidth="1"/>
    <col min="14339" max="14339" width="53.28515625" customWidth="1"/>
    <col min="14340" max="14340" width="19" customWidth="1"/>
    <col min="14342" max="14342" width="33.7109375" customWidth="1"/>
    <col min="14343" max="14343" width="34.28515625" customWidth="1"/>
    <col min="14344" max="14344" width="28.85546875" customWidth="1"/>
    <col min="14345" max="14345" width="26.85546875" customWidth="1"/>
    <col min="14347" max="14347" width="29.140625" customWidth="1"/>
    <col min="14595" max="14595" width="53.28515625" customWidth="1"/>
    <col min="14596" max="14596" width="19" customWidth="1"/>
    <col min="14598" max="14598" width="33.7109375" customWidth="1"/>
    <col min="14599" max="14599" width="34.28515625" customWidth="1"/>
    <col min="14600" max="14600" width="28.85546875" customWidth="1"/>
    <col min="14601" max="14601" width="26.85546875" customWidth="1"/>
    <col min="14603" max="14603" width="29.140625" customWidth="1"/>
    <col min="14851" max="14851" width="53.28515625" customWidth="1"/>
    <col min="14852" max="14852" width="19" customWidth="1"/>
    <col min="14854" max="14854" width="33.7109375" customWidth="1"/>
    <col min="14855" max="14855" width="34.28515625" customWidth="1"/>
    <col min="14856" max="14856" width="28.85546875" customWidth="1"/>
    <col min="14857" max="14857" width="26.85546875" customWidth="1"/>
    <col min="14859" max="14859" width="29.140625" customWidth="1"/>
    <col min="15107" max="15107" width="53.28515625" customWidth="1"/>
    <col min="15108" max="15108" width="19" customWidth="1"/>
    <col min="15110" max="15110" width="33.7109375" customWidth="1"/>
    <col min="15111" max="15111" width="34.28515625" customWidth="1"/>
    <col min="15112" max="15112" width="28.85546875" customWidth="1"/>
    <col min="15113" max="15113" width="26.85546875" customWidth="1"/>
    <col min="15115" max="15115" width="29.140625" customWidth="1"/>
    <col min="15363" max="15363" width="53.28515625" customWidth="1"/>
    <col min="15364" max="15364" width="19" customWidth="1"/>
    <col min="15366" max="15366" width="33.7109375" customWidth="1"/>
    <col min="15367" max="15367" width="34.28515625" customWidth="1"/>
    <col min="15368" max="15368" width="28.85546875" customWidth="1"/>
    <col min="15369" max="15369" width="26.85546875" customWidth="1"/>
    <col min="15371" max="15371" width="29.140625" customWidth="1"/>
    <col min="15619" max="15619" width="53.28515625" customWidth="1"/>
    <col min="15620" max="15620" width="19" customWidth="1"/>
    <col min="15622" max="15622" width="33.7109375" customWidth="1"/>
    <col min="15623" max="15623" width="34.28515625" customWidth="1"/>
    <col min="15624" max="15624" width="28.85546875" customWidth="1"/>
    <col min="15625" max="15625" width="26.85546875" customWidth="1"/>
    <col min="15627" max="15627" width="29.140625" customWidth="1"/>
    <col min="15875" max="15875" width="53.28515625" customWidth="1"/>
    <col min="15876" max="15876" width="19" customWidth="1"/>
    <col min="15878" max="15878" width="33.7109375" customWidth="1"/>
    <col min="15879" max="15879" width="34.28515625" customWidth="1"/>
    <col min="15880" max="15880" width="28.85546875" customWidth="1"/>
    <col min="15881" max="15881" width="26.85546875" customWidth="1"/>
    <col min="15883" max="15883" width="29.140625" customWidth="1"/>
    <col min="16131" max="16131" width="53.28515625" customWidth="1"/>
    <col min="16132" max="16132" width="19" customWidth="1"/>
    <col min="16134" max="16134" width="33.7109375" customWidth="1"/>
    <col min="16135" max="16135" width="34.28515625" customWidth="1"/>
    <col min="16136" max="16136" width="28.85546875" customWidth="1"/>
    <col min="16137" max="16137" width="26.85546875" customWidth="1"/>
    <col min="16139" max="16139" width="29.140625" customWidth="1"/>
  </cols>
  <sheetData>
    <row r="2" spans="1:18" s="17" customFormat="1" ht="30" customHeight="1">
      <c r="C2" s="18" t="s">
        <v>83</v>
      </c>
      <c r="D2" s="19"/>
      <c r="E2" s="19"/>
      <c r="F2" s="19"/>
      <c r="G2" s="19"/>
      <c r="H2" s="19"/>
      <c r="I2" s="19"/>
      <c r="J2" s="19"/>
      <c r="K2" s="20"/>
      <c r="L2" s="19"/>
      <c r="M2" s="19"/>
      <c r="N2" s="19"/>
      <c r="O2" s="22"/>
      <c r="R2" s="21"/>
    </row>
    <row r="3" spans="1:18" ht="15.75" thickBot="1">
      <c r="G3" s="113" t="s">
        <v>17</v>
      </c>
    </row>
    <row r="4" spans="1:18" s="191" customFormat="1" ht="15.75" thickBot="1">
      <c r="C4" s="117" t="s">
        <v>426</v>
      </c>
      <c r="D4" s="290" t="s">
        <v>112</v>
      </c>
      <c r="E4" s="287"/>
      <c r="G4" s="120" t="s">
        <v>22</v>
      </c>
      <c r="I4" s="263" t="s">
        <v>112</v>
      </c>
    </row>
    <row r="5" spans="1:18" s="191" customFormat="1" ht="15.75" thickBot="1">
      <c r="G5" s="80" t="s">
        <v>21</v>
      </c>
      <c r="I5" s="263" t="s">
        <v>113</v>
      </c>
    </row>
    <row r="6" spans="1:18" s="191" customFormat="1">
      <c r="G6" s="370"/>
      <c r="I6" s="263"/>
    </row>
    <row r="7" spans="1:18" s="17" customFormat="1" ht="30" customHeight="1">
      <c r="C7" s="18" t="s">
        <v>79</v>
      </c>
      <c r="D7" s="19"/>
      <c r="E7" s="19"/>
      <c r="F7" s="19"/>
      <c r="G7" s="19"/>
      <c r="H7" s="19"/>
      <c r="I7" s="19"/>
      <c r="J7" s="19"/>
      <c r="K7" s="20"/>
      <c r="L7" s="19"/>
      <c r="M7" s="19"/>
      <c r="N7" s="19"/>
      <c r="O7" s="21"/>
      <c r="R7" s="21"/>
    </row>
    <row r="8" spans="1:18" ht="15.75" thickBot="1"/>
    <row r="9" spans="1:18" ht="15.75" thickBot="1">
      <c r="C9" s="487" t="s">
        <v>85</v>
      </c>
      <c r="D9" s="488"/>
      <c r="E9" s="489"/>
      <c r="G9" s="484" t="s">
        <v>440</v>
      </c>
      <c r="H9" s="485"/>
      <c r="I9" s="486"/>
    </row>
    <row r="10" spans="1:18">
      <c r="C10" s="23" t="s">
        <v>283</v>
      </c>
      <c r="D10" s="282">
        <v>4</v>
      </c>
      <c r="E10" s="24" t="s">
        <v>14</v>
      </c>
      <c r="G10" s="133"/>
      <c r="H10" s="350" t="s">
        <v>162</v>
      </c>
      <c r="I10" s="144" t="s">
        <v>146</v>
      </c>
    </row>
    <row r="11" spans="1:18">
      <c r="A11" s="29"/>
      <c r="C11" s="25" t="s">
        <v>1</v>
      </c>
      <c r="D11" s="178">
        <v>15</v>
      </c>
      <c r="E11" s="26" t="s">
        <v>16</v>
      </c>
      <c r="G11" s="139"/>
      <c r="H11" s="403">
        <v>20</v>
      </c>
      <c r="I11" s="145" t="s">
        <v>147</v>
      </c>
    </row>
    <row r="12" spans="1:18" ht="15.75" thickBot="1">
      <c r="C12" s="25" t="s">
        <v>284</v>
      </c>
      <c r="D12" s="409">
        <f>(1+D10/100)^D11/(((1+D10/100)^D11)-1)*D10</f>
        <v>8.9941100370973128</v>
      </c>
      <c r="E12" s="26" t="s">
        <v>14</v>
      </c>
      <c r="G12" s="146" t="s">
        <v>163</v>
      </c>
      <c r="H12" s="402" t="s">
        <v>161</v>
      </c>
      <c r="I12" s="159" t="s">
        <v>157</v>
      </c>
    </row>
    <row r="13" spans="1:18" ht="15.75" thickBot="1">
      <c r="B13" s="2"/>
      <c r="C13" s="76" t="s">
        <v>288</v>
      </c>
      <c r="D13" s="408">
        <f>'Primary Measures'!D9</f>
        <v>3500</v>
      </c>
      <c r="E13" s="67" t="s">
        <v>29</v>
      </c>
      <c r="F13" s="2"/>
    </row>
    <row r="14" spans="1:18" ht="15.75" thickBot="1">
      <c r="C14" s="79"/>
      <c r="D14" s="79"/>
      <c r="E14" s="79"/>
      <c r="G14" s="487" t="s">
        <v>81</v>
      </c>
      <c r="H14" s="488"/>
      <c r="I14" s="489"/>
      <c r="K14" s="191"/>
      <c r="L14" s="191"/>
      <c r="M14" s="191"/>
    </row>
    <row r="15" spans="1:18" ht="15.75" thickBot="1">
      <c r="C15" s="484" t="s">
        <v>80</v>
      </c>
      <c r="D15" s="485"/>
      <c r="E15" s="486"/>
      <c r="G15" s="142" t="s">
        <v>26</v>
      </c>
      <c r="H15" s="143">
        <v>25.9</v>
      </c>
      <c r="I15" s="156" t="s">
        <v>24</v>
      </c>
      <c r="K15" s="191"/>
      <c r="L15" s="191"/>
      <c r="M15" s="191"/>
    </row>
    <row r="16" spans="1:18">
      <c r="C16" s="23" t="s">
        <v>26</v>
      </c>
      <c r="D16" s="389">
        <v>25.9</v>
      </c>
      <c r="E16" s="24" t="s">
        <v>24</v>
      </c>
      <c r="G16" s="139" t="s">
        <v>312</v>
      </c>
      <c r="H16" s="137">
        <v>7.0000000000000007E-2</v>
      </c>
      <c r="I16" s="140" t="s">
        <v>25</v>
      </c>
    </row>
    <row r="17" spans="2:18">
      <c r="C17" s="25" t="s">
        <v>312</v>
      </c>
      <c r="D17" s="178">
        <v>6.8599999999999994E-2</v>
      </c>
      <c r="E17" s="26" t="s">
        <v>25</v>
      </c>
      <c r="G17" s="139" t="s">
        <v>313</v>
      </c>
      <c r="H17" s="137">
        <v>2.5000000000000001E-2</v>
      </c>
      <c r="I17" s="140" t="s">
        <v>25</v>
      </c>
    </row>
    <row r="18" spans="2:18" ht="15.75" thickBot="1">
      <c r="C18" s="25" t="s">
        <v>313</v>
      </c>
      <c r="D18" s="178">
        <v>1.9199999999999998E-2</v>
      </c>
      <c r="E18" s="26" t="s">
        <v>25</v>
      </c>
      <c r="G18" s="146" t="s">
        <v>314</v>
      </c>
      <c r="H18" s="138">
        <v>2.5000000000000001E-2</v>
      </c>
      <c r="I18" s="155" t="s">
        <v>37</v>
      </c>
    </row>
    <row r="19" spans="2:18" s="191" customFormat="1" ht="15.75" thickBot="1">
      <c r="C19" s="27" t="s">
        <v>314</v>
      </c>
      <c r="D19" s="179">
        <v>1.9199999999999998E-2</v>
      </c>
      <c r="E19" s="28" t="s">
        <v>25</v>
      </c>
    </row>
    <row r="20" spans="2:18" s="191" customFormat="1">
      <c r="C20" s="317"/>
      <c r="D20" s="390"/>
      <c r="E20" s="2"/>
      <c r="G20" s="2"/>
    </row>
    <row r="21" spans="2:18" s="191" customFormat="1">
      <c r="G21" s="2"/>
    </row>
    <row r="23" spans="2:18" s="17" customFormat="1" ht="30" customHeight="1">
      <c r="B23" s="18"/>
      <c r="C23" s="18" t="s">
        <v>535</v>
      </c>
      <c r="D23" s="19"/>
      <c r="E23" s="19"/>
      <c r="F23" s="19"/>
      <c r="G23" s="19"/>
      <c r="H23" s="19"/>
      <c r="I23" s="19"/>
      <c r="J23" s="19"/>
      <c r="K23" s="20"/>
      <c r="L23" s="19"/>
      <c r="M23" s="19"/>
      <c r="N23" s="19"/>
      <c r="O23" s="21"/>
      <c r="R23" s="21"/>
    </row>
    <row r="24" spans="2:18" ht="15.75" thickBot="1"/>
    <row r="25" spans="2:18" ht="15.75" thickBot="1">
      <c r="C25" s="487" t="s">
        <v>537</v>
      </c>
      <c r="D25" s="488"/>
      <c r="E25" s="489"/>
      <c r="P25" s="191"/>
    </row>
    <row r="26" spans="2:18">
      <c r="C26" s="406" t="s">
        <v>536</v>
      </c>
      <c r="D26" s="40"/>
      <c r="E26" s="24"/>
      <c r="P26" s="191"/>
    </row>
    <row r="27" spans="2:18" s="191" customFormat="1">
      <c r="C27" s="25" t="s">
        <v>533</v>
      </c>
      <c r="D27" s="98">
        <v>500</v>
      </c>
      <c r="E27" s="26" t="s">
        <v>33</v>
      </c>
    </row>
    <row r="28" spans="2:18" s="191" customFormat="1">
      <c r="C28" s="25" t="s">
        <v>523</v>
      </c>
      <c r="D28" s="241">
        <v>100000</v>
      </c>
      <c r="E28" s="26" t="s">
        <v>39</v>
      </c>
    </row>
    <row r="29" spans="2:18" s="191" customFormat="1">
      <c r="C29" s="25" t="s">
        <v>315</v>
      </c>
      <c r="D29" s="241">
        <v>80000</v>
      </c>
      <c r="E29" s="26" t="s">
        <v>39</v>
      </c>
    </row>
    <row r="30" spans="2:18" s="191" customFormat="1" ht="15.75" thickBot="1">
      <c r="C30" s="27" t="s">
        <v>524</v>
      </c>
      <c r="D30" s="449">
        <f>D27/D29/D13*1000000</f>
        <v>1.7857142857142858</v>
      </c>
      <c r="E30" s="28" t="s">
        <v>13</v>
      </c>
      <c r="G30" s="174"/>
      <c r="H30" s="174"/>
      <c r="I30" s="391"/>
      <c r="J30" s="174"/>
      <c r="K30" s="404"/>
    </row>
    <row r="31" spans="2:18">
      <c r="E31" s="405" t="s">
        <v>534</v>
      </c>
      <c r="F31" s="2"/>
      <c r="P31" s="191"/>
    </row>
    <row r="32" spans="2:18" ht="15.75" thickBot="1">
      <c r="P32" s="191"/>
    </row>
    <row r="33" spans="2:21" s="191" customFormat="1" ht="15.75" thickBot="1">
      <c r="C33" s="487" t="s">
        <v>538</v>
      </c>
      <c r="D33" s="488"/>
      <c r="E33" s="489"/>
      <c r="G33" s="530" t="s">
        <v>358</v>
      </c>
      <c r="H33" s="553"/>
      <c r="I33" s="531"/>
    </row>
    <row r="34" spans="2:21" s="191" customFormat="1">
      <c r="C34" s="23" t="s">
        <v>524</v>
      </c>
      <c r="D34" s="100">
        <f>IF(D4="Yes",'Primary Measures'!E164,D30)</f>
        <v>9.1975043029259904</v>
      </c>
      <c r="E34" s="24" t="s">
        <v>13</v>
      </c>
      <c r="G34" s="142"/>
      <c r="H34" s="264" t="s">
        <v>164</v>
      </c>
      <c r="I34" s="156"/>
    </row>
    <row r="35" spans="2:21" s="191" customFormat="1">
      <c r="C35" s="25" t="s">
        <v>533</v>
      </c>
      <c r="D35" s="99">
        <f>IF(D4="Yes",'Primary Measures'!E163,D27)</f>
        <v>257.53012048192772</v>
      </c>
      <c r="E35" s="26" t="s">
        <v>33</v>
      </c>
      <c r="G35" s="139" t="s">
        <v>84</v>
      </c>
      <c r="H35" s="137">
        <v>28.864999999999998</v>
      </c>
      <c r="I35" s="140"/>
    </row>
    <row r="36" spans="2:21" s="191" customFormat="1">
      <c r="C36" s="25" t="s">
        <v>523</v>
      </c>
      <c r="D36" s="407">
        <f>IF(D4="Yes",'Primary Measures'!D10,Oxidation!D28)</f>
        <v>15000</v>
      </c>
      <c r="E36" s="26" t="s">
        <v>39</v>
      </c>
      <c r="G36" s="139" t="s">
        <v>138</v>
      </c>
      <c r="H36" s="137">
        <v>40.588999999999999</v>
      </c>
      <c r="I36" s="140"/>
    </row>
    <row r="37" spans="2:21" s="191" customFormat="1" ht="15.75" thickBot="1">
      <c r="C37" s="27" t="s">
        <v>315</v>
      </c>
      <c r="D37" s="410">
        <f>IF(D4="Yes",'Primary Measures'!D11,Oxidation!D29)</f>
        <v>8000</v>
      </c>
      <c r="E37" s="28" t="s">
        <v>39</v>
      </c>
      <c r="G37" s="139" t="s">
        <v>154</v>
      </c>
      <c r="H37" s="137">
        <v>23.6</v>
      </c>
      <c r="I37" s="140"/>
    </row>
    <row r="38" spans="2:21" s="191" customFormat="1" ht="15.75" thickBot="1">
      <c r="G38" s="139" t="s">
        <v>155</v>
      </c>
      <c r="H38" s="157">
        <v>25.04</v>
      </c>
      <c r="I38" s="140"/>
    </row>
    <row r="39" spans="2:21" ht="15.75" thickBot="1">
      <c r="C39" s="484" t="s">
        <v>449</v>
      </c>
      <c r="D39" s="485"/>
      <c r="E39" s="486"/>
      <c r="G39" s="146" t="s">
        <v>156</v>
      </c>
      <c r="H39" s="138">
        <v>31.94</v>
      </c>
      <c r="I39" s="155"/>
      <c r="P39" s="191"/>
    </row>
    <row r="40" spans="2:21">
      <c r="C40" s="23" t="s">
        <v>319</v>
      </c>
      <c r="D40" s="182">
        <f>0.733*0.8+0.83*0.2</f>
        <v>0.75240000000000007</v>
      </c>
      <c r="E40" s="24" t="s">
        <v>30</v>
      </c>
      <c r="J40" s="191"/>
      <c r="P40" s="191"/>
    </row>
    <row r="41" spans="2:21">
      <c r="C41" s="25" t="s">
        <v>320</v>
      </c>
      <c r="D41" s="180">
        <f>49.6*0.8+28.2*0.2</f>
        <v>45.320000000000007</v>
      </c>
      <c r="E41" s="26" t="s">
        <v>31</v>
      </c>
      <c r="J41" s="191"/>
    </row>
    <row r="42" spans="2:21">
      <c r="C42" s="25" t="s">
        <v>320</v>
      </c>
      <c r="D42" s="180">
        <f>D41*1000000/1000</f>
        <v>45320.000000000007</v>
      </c>
      <c r="E42" s="26" t="s">
        <v>32</v>
      </c>
      <c r="J42" s="191"/>
    </row>
    <row r="43" spans="2:21" ht="15.75" thickBot="1">
      <c r="C43" s="25" t="s">
        <v>321</v>
      </c>
      <c r="D43" s="180">
        <v>1.29</v>
      </c>
      <c r="E43" s="26" t="s">
        <v>30</v>
      </c>
    </row>
    <row r="44" spans="2:21" ht="15.75" thickBot="1">
      <c r="C44" s="25" t="s">
        <v>322</v>
      </c>
      <c r="D44" s="180">
        <v>1</v>
      </c>
      <c r="E44" s="26" t="s">
        <v>89</v>
      </c>
      <c r="G44" s="530" t="s">
        <v>539</v>
      </c>
      <c r="H44" s="531"/>
    </row>
    <row r="45" spans="2:21" ht="15.75" thickBot="1">
      <c r="C45" s="73" t="s">
        <v>323</v>
      </c>
      <c r="D45" s="476">
        <f>D43*(1-D72/100)*(D52-D53)*D44/D55</f>
        <v>8.7075000000000014</v>
      </c>
      <c r="E45" s="60" t="s">
        <v>13</v>
      </c>
      <c r="G45" s="146" t="s">
        <v>160</v>
      </c>
      <c r="H45" s="159" t="s">
        <v>157</v>
      </c>
    </row>
    <row r="47" spans="2:21" s="17" customFormat="1" ht="30" customHeight="1">
      <c r="B47" s="18"/>
      <c r="C47" s="18" t="s">
        <v>253</v>
      </c>
      <c r="D47" s="19"/>
      <c r="E47" s="19"/>
      <c r="F47" s="19"/>
      <c r="G47" s="19"/>
      <c r="H47" s="19"/>
      <c r="I47" s="19"/>
      <c r="J47" s="19"/>
      <c r="K47" s="20"/>
      <c r="L47" s="19"/>
      <c r="M47" s="19"/>
      <c r="N47" s="19"/>
      <c r="O47" s="21"/>
      <c r="R47" s="21"/>
    </row>
    <row r="48" spans="2:21" ht="19.5" thickBot="1">
      <c r="U48" s="295"/>
    </row>
    <row r="49" spans="1:37" ht="15.75" thickBot="1">
      <c r="C49" s="535" t="s">
        <v>247</v>
      </c>
      <c r="D49" s="536"/>
      <c r="E49" s="537"/>
      <c r="G49" s="487" t="s">
        <v>254</v>
      </c>
      <c r="H49" s="488"/>
      <c r="I49" s="488"/>
      <c r="J49" s="488"/>
      <c r="K49" s="488"/>
      <c r="L49" s="488"/>
      <c r="M49" s="489"/>
      <c r="Q49" s="191"/>
      <c r="R49" s="191"/>
      <c r="S49" s="191"/>
      <c r="T49" s="191"/>
      <c r="U49" s="191"/>
      <c r="V49" s="191"/>
      <c r="W49" s="191"/>
      <c r="X49" s="191"/>
      <c r="Y49" s="191"/>
      <c r="Z49" s="191"/>
      <c r="AA49" s="191"/>
      <c r="AB49" s="191"/>
      <c r="AC49" s="191"/>
      <c r="AD49" s="191"/>
      <c r="AE49" s="191"/>
      <c r="AF49" s="191"/>
      <c r="AG49" s="191"/>
      <c r="AH49" s="191"/>
      <c r="AI49" s="191"/>
      <c r="AJ49" s="191"/>
      <c r="AK49" s="191"/>
    </row>
    <row r="50" spans="1:37" ht="15" customHeight="1">
      <c r="C50" s="49" t="s">
        <v>324</v>
      </c>
      <c r="D50" s="242" t="s">
        <v>249</v>
      </c>
      <c r="E50" s="95" t="s">
        <v>133</v>
      </c>
      <c r="G50" s="222"/>
      <c r="H50" s="411" t="s">
        <v>541</v>
      </c>
      <c r="I50" s="412" t="s">
        <v>540</v>
      </c>
      <c r="J50" s="417" t="s">
        <v>150</v>
      </c>
      <c r="K50" s="412" t="s">
        <v>540</v>
      </c>
      <c r="L50" s="134" t="s">
        <v>149</v>
      </c>
      <c r="M50" s="144" t="s">
        <v>540</v>
      </c>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row>
    <row r="51" spans="1:37" ht="15" customHeight="1">
      <c r="C51" s="532" t="s">
        <v>255</v>
      </c>
      <c r="D51" s="533"/>
      <c r="E51" s="534"/>
      <c r="G51" s="224" t="s">
        <v>249</v>
      </c>
      <c r="H51" s="413" t="s">
        <v>109</v>
      </c>
      <c r="I51" s="414" t="s">
        <v>147</v>
      </c>
      <c r="J51" s="418">
        <v>3800</v>
      </c>
      <c r="K51" s="414" t="s">
        <v>147</v>
      </c>
      <c r="L51" s="141">
        <v>70</v>
      </c>
      <c r="M51" s="145" t="s">
        <v>159</v>
      </c>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row>
    <row r="52" spans="1:37" ht="15" customHeight="1">
      <c r="C52" s="25" t="s">
        <v>316</v>
      </c>
      <c r="D52" s="181">
        <v>800</v>
      </c>
      <c r="E52" s="26" t="s">
        <v>230</v>
      </c>
      <c r="G52" s="224" t="s">
        <v>250</v>
      </c>
      <c r="H52" s="413" t="s">
        <v>111</v>
      </c>
      <c r="I52" s="414" t="s">
        <v>147</v>
      </c>
      <c r="J52" s="418">
        <v>8000</v>
      </c>
      <c r="K52" s="414" t="s">
        <v>147</v>
      </c>
      <c r="L52" s="141">
        <v>70</v>
      </c>
      <c r="M52" s="145" t="s">
        <v>147</v>
      </c>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row>
    <row r="53" spans="1:37" ht="15" customHeight="1" thickBot="1">
      <c r="C53" s="25" t="s">
        <v>317</v>
      </c>
      <c r="D53" s="181">
        <v>80</v>
      </c>
      <c r="E53" s="26" t="s">
        <v>230</v>
      </c>
      <c r="G53" s="258" t="s">
        <v>251</v>
      </c>
      <c r="H53" s="415" t="s">
        <v>110</v>
      </c>
      <c r="I53" s="416" t="s">
        <v>147</v>
      </c>
      <c r="J53" s="419">
        <v>8000</v>
      </c>
      <c r="K53" s="416" t="s">
        <v>147</v>
      </c>
      <c r="L53" s="297">
        <v>95</v>
      </c>
      <c r="M53" s="159" t="s">
        <v>147</v>
      </c>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row>
    <row r="54" spans="1:37" ht="15" customHeight="1">
      <c r="C54" s="47" t="s">
        <v>433</v>
      </c>
      <c r="D54" s="184">
        <f>LOOKUP(D50,G51:G53,J51:J53)</f>
        <v>3800</v>
      </c>
      <c r="E54" s="51" t="s">
        <v>28</v>
      </c>
      <c r="L54" s="173"/>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row>
    <row r="55" spans="1:37" ht="15" customHeight="1">
      <c r="C55" s="25" t="s">
        <v>318</v>
      </c>
      <c r="D55" s="181">
        <v>32</v>
      </c>
      <c r="E55" s="26" t="s">
        <v>27</v>
      </c>
      <c r="G55" s="191"/>
      <c r="H55" s="191"/>
      <c r="I55" s="2"/>
      <c r="J55" s="191"/>
      <c r="K55" s="191"/>
      <c r="L55" s="173"/>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row>
    <row r="56" spans="1:37" ht="15" customHeight="1">
      <c r="C56" s="47" t="s">
        <v>185</v>
      </c>
      <c r="D56" s="184" t="str">
        <f>IF(AND(D34&lt;0.5,D37&gt;50000),"Yes","No")</f>
        <v>No</v>
      </c>
      <c r="E56" s="343"/>
      <c r="G56" s="191"/>
      <c r="H56" s="191"/>
      <c r="I56" s="191"/>
      <c r="J56" s="191"/>
      <c r="K56" s="191"/>
      <c r="L56" s="168"/>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row>
    <row r="57" spans="1:37" ht="15" customHeight="1">
      <c r="C57" s="47" t="s">
        <v>325</v>
      </c>
      <c r="D57" s="181" t="s">
        <v>113</v>
      </c>
      <c r="E57" s="115" t="s">
        <v>133</v>
      </c>
      <c r="G57" s="191"/>
      <c r="H57" s="191"/>
      <c r="I57" s="191"/>
      <c r="J57" s="191"/>
      <c r="K57" s="191"/>
      <c r="L57" s="2"/>
      <c r="O57" s="2"/>
      <c r="Q57" s="191"/>
      <c r="R57" s="191"/>
      <c r="S57" s="191"/>
      <c r="T57" s="191"/>
      <c r="U57" s="191"/>
      <c r="V57" s="191"/>
      <c r="W57" s="191"/>
      <c r="X57" s="191"/>
      <c r="Y57" s="191"/>
      <c r="Z57" s="191"/>
      <c r="AA57" s="191"/>
      <c r="AB57" s="191"/>
      <c r="AC57" s="191"/>
      <c r="AD57" s="191"/>
      <c r="AE57" s="191"/>
      <c r="AF57" s="191"/>
      <c r="AG57" s="191"/>
      <c r="AH57" s="191"/>
      <c r="AI57" s="191"/>
      <c r="AJ57" s="191"/>
      <c r="AK57" s="191"/>
    </row>
    <row r="58" spans="1:37" ht="15" customHeight="1" thickBot="1">
      <c r="C58" s="347" t="s">
        <v>188</v>
      </c>
      <c r="D58" s="348"/>
      <c r="E58" s="349"/>
      <c r="G58" s="191"/>
      <c r="H58" s="191"/>
      <c r="I58" s="191"/>
      <c r="J58" s="191"/>
      <c r="K58" s="191"/>
      <c r="L58" s="2"/>
      <c r="O58" s="2"/>
      <c r="Q58" s="191"/>
      <c r="R58" s="191"/>
      <c r="S58" s="191"/>
      <c r="T58" s="191"/>
      <c r="U58" s="191"/>
      <c r="V58" s="191"/>
      <c r="W58" s="191"/>
      <c r="X58" s="191"/>
      <c r="Y58" s="191"/>
      <c r="Z58" s="191"/>
      <c r="AA58" s="191"/>
      <c r="AB58" s="191"/>
      <c r="AC58" s="191"/>
      <c r="AD58" s="191"/>
      <c r="AE58" s="191"/>
      <c r="AF58" s="191"/>
      <c r="AG58" s="191"/>
      <c r="AH58" s="191"/>
      <c r="AI58" s="191"/>
      <c r="AJ58" s="191"/>
      <c r="AK58" s="191"/>
    </row>
    <row r="59" spans="1:37" ht="15" customHeight="1" thickBot="1">
      <c r="F59" s="3"/>
      <c r="G59" s="487" t="s">
        <v>189</v>
      </c>
      <c r="H59" s="488"/>
      <c r="I59" s="488"/>
      <c r="J59" s="488"/>
      <c r="K59" s="489"/>
      <c r="O59" s="191"/>
      <c r="Q59" s="191"/>
      <c r="R59" s="191"/>
      <c r="S59" s="191"/>
      <c r="T59" s="191"/>
      <c r="U59" s="191"/>
      <c r="V59" s="191"/>
      <c r="W59" s="191"/>
      <c r="X59" s="191"/>
      <c r="Y59" s="191"/>
      <c r="Z59" s="191"/>
      <c r="AA59" s="191"/>
      <c r="AB59" s="191"/>
      <c r="AC59" s="191"/>
      <c r="AD59" s="191"/>
      <c r="AE59" s="191"/>
      <c r="AF59" s="191"/>
      <c r="AG59" s="191"/>
      <c r="AH59" s="191"/>
      <c r="AI59" s="191"/>
      <c r="AJ59" s="191"/>
      <c r="AK59" s="191"/>
    </row>
    <row r="60" spans="1:37" ht="15" customHeight="1" thickBot="1">
      <c r="C60" s="344" t="s">
        <v>197</v>
      </c>
      <c r="D60" s="345"/>
      <c r="E60" s="346"/>
      <c r="F60" s="3"/>
      <c r="G60" s="547" t="s">
        <v>190</v>
      </c>
      <c r="H60" s="548"/>
      <c r="I60" s="548"/>
      <c r="J60" s="548"/>
      <c r="K60" s="549"/>
      <c r="N60" s="191"/>
      <c r="O60" s="191"/>
      <c r="Q60" s="191"/>
      <c r="R60" s="191"/>
      <c r="S60" s="191"/>
      <c r="T60" s="191"/>
      <c r="U60" s="191"/>
      <c r="V60" s="191"/>
      <c r="W60" s="191"/>
      <c r="X60" s="191"/>
      <c r="Y60" s="191"/>
      <c r="Z60" s="191"/>
      <c r="AA60" s="191"/>
      <c r="AB60" s="191"/>
      <c r="AC60" s="191"/>
      <c r="AD60" s="191"/>
      <c r="AE60" s="191"/>
      <c r="AF60" s="191"/>
      <c r="AG60" s="191"/>
      <c r="AH60" s="191"/>
      <c r="AI60" s="191"/>
      <c r="AJ60" s="191"/>
      <c r="AK60" s="191"/>
    </row>
    <row r="61" spans="1:37" ht="15" customHeight="1">
      <c r="C61" s="56" t="s">
        <v>432</v>
      </c>
      <c r="D61" s="293">
        <v>1250</v>
      </c>
      <c r="E61" s="26" t="s">
        <v>28</v>
      </c>
      <c r="F61" s="3"/>
      <c r="G61" s="550"/>
      <c r="H61" s="551"/>
      <c r="I61" s="551"/>
      <c r="J61" s="551"/>
      <c r="K61" s="552"/>
      <c r="N61" s="191"/>
      <c r="O61" s="191"/>
      <c r="Q61" s="191"/>
      <c r="R61" s="191"/>
      <c r="S61" s="191"/>
      <c r="T61" s="191"/>
      <c r="U61" s="191"/>
      <c r="V61" s="191"/>
      <c r="W61" s="191"/>
      <c r="X61" s="191"/>
      <c r="Y61" s="191"/>
      <c r="Z61" s="191"/>
      <c r="AA61" s="191"/>
      <c r="AB61" s="191"/>
      <c r="AC61" s="191"/>
      <c r="AD61" s="191"/>
      <c r="AE61" s="191"/>
      <c r="AF61" s="191"/>
      <c r="AG61" s="191"/>
      <c r="AH61" s="191"/>
      <c r="AI61" s="191"/>
      <c r="AJ61" s="191"/>
      <c r="AK61" s="191"/>
    </row>
    <row r="62" spans="1:37" s="125" customFormat="1" ht="15.75" customHeight="1">
      <c r="A62" s="1"/>
      <c r="B62" s="1"/>
      <c r="C62" s="47" t="s">
        <v>329</v>
      </c>
      <c r="D62" s="291">
        <v>20</v>
      </c>
      <c r="E62" s="292" t="s">
        <v>187</v>
      </c>
      <c r="F62" s="122"/>
      <c r="G62" s="272" t="s">
        <v>191</v>
      </c>
      <c r="H62" s="174" t="s">
        <v>186</v>
      </c>
      <c r="I62" s="267"/>
      <c r="J62" s="267"/>
      <c r="K62" s="268"/>
      <c r="L62" s="122"/>
      <c r="M62" s="122"/>
      <c r="N62" s="122"/>
      <c r="O62" s="124"/>
    </row>
    <row r="63" spans="1:37" s="125" customFormat="1" ht="15.75" customHeight="1">
      <c r="A63" s="1"/>
      <c r="B63" s="1"/>
      <c r="C63" s="55" t="s">
        <v>330</v>
      </c>
      <c r="D63" s="176">
        <f>IF(D57="Yes",D37/D62,D37)</f>
        <v>8000</v>
      </c>
      <c r="E63" s="26" t="s">
        <v>39</v>
      </c>
      <c r="F63" s="122"/>
      <c r="G63" s="273" t="s">
        <v>192</v>
      </c>
      <c r="H63" s="274" t="s">
        <v>193</v>
      </c>
      <c r="I63" s="267"/>
      <c r="J63" s="267"/>
      <c r="K63" s="268"/>
      <c r="L63" s="122"/>
      <c r="M63" s="122"/>
      <c r="N63" s="122"/>
      <c r="O63" s="124"/>
    </row>
    <row r="64" spans="1:37" s="125" customFormat="1" ht="15.75" customHeight="1">
      <c r="A64" s="1"/>
      <c r="B64" s="1"/>
      <c r="C64" s="55" t="s">
        <v>542</v>
      </c>
      <c r="D64" s="176">
        <f>IF(D57="Yes",D36/D62,D36)</f>
        <v>15000</v>
      </c>
      <c r="E64" s="26" t="s">
        <v>39</v>
      </c>
      <c r="F64" s="122"/>
      <c r="G64" s="273" t="s">
        <v>194</v>
      </c>
      <c r="H64" s="275" t="s">
        <v>195</v>
      </c>
      <c r="I64" s="267"/>
      <c r="J64" s="267"/>
      <c r="K64" s="268"/>
      <c r="L64" s="122"/>
      <c r="M64" s="122"/>
      <c r="N64" s="122"/>
      <c r="O64" s="124"/>
    </row>
    <row r="65" spans="1:15" s="125" customFormat="1" ht="15.75" customHeight="1" thickBot="1">
      <c r="A65" s="192"/>
      <c r="B65" s="192"/>
      <c r="C65" s="25" t="s">
        <v>331</v>
      </c>
      <c r="D65" s="99">
        <f>IF(D57="Yes",D34*D62,D34)</f>
        <v>9.1975043029259904</v>
      </c>
      <c r="E65" s="26" t="s">
        <v>13</v>
      </c>
      <c r="F65" s="122"/>
      <c r="G65" s="544" t="s">
        <v>442</v>
      </c>
      <c r="H65" s="545"/>
      <c r="I65" s="545"/>
      <c r="J65" s="545"/>
      <c r="K65" s="546"/>
      <c r="L65" s="122"/>
      <c r="M65" s="122"/>
      <c r="N65" s="122"/>
      <c r="O65" s="124"/>
    </row>
    <row r="66" spans="1:15" s="125" customFormat="1" ht="15.75" customHeight="1" thickBot="1">
      <c r="A66" s="192"/>
      <c r="B66" s="192"/>
      <c r="C66" s="347" t="s">
        <v>188</v>
      </c>
      <c r="D66" s="348"/>
      <c r="E66" s="349"/>
      <c r="F66" s="122"/>
      <c r="G66" s="276"/>
      <c r="H66" s="276"/>
      <c r="I66" s="276"/>
      <c r="J66" s="276"/>
      <c r="K66" s="276"/>
      <c r="L66" s="122"/>
      <c r="M66" s="122"/>
      <c r="N66" s="122"/>
      <c r="O66" s="124"/>
    </row>
    <row r="67" spans="1:15" s="125" customFormat="1" ht="15.75" customHeight="1">
      <c r="A67" s="1"/>
      <c r="B67" s="1"/>
      <c r="F67" s="122"/>
      <c r="L67" s="122"/>
      <c r="M67" s="122"/>
      <c r="N67" s="122"/>
      <c r="O67" s="124"/>
    </row>
    <row r="68" spans="1:15" s="19" customFormat="1" ht="30" customHeight="1">
      <c r="C68" s="18" t="s">
        <v>552</v>
      </c>
    </row>
    <row r="69" spans="1:15" ht="15.75" thickBot="1">
      <c r="C69" s="2"/>
      <c r="D69" s="2"/>
      <c r="E69" s="2"/>
      <c r="J69" s="1"/>
    </row>
    <row r="70" spans="1:15" s="191" customFormat="1" ht="15.75" thickBot="1">
      <c r="C70" s="484" t="s">
        <v>548</v>
      </c>
      <c r="D70" s="485"/>
      <c r="E70" s="486"/>
      <c r="G70" s="484" t="s">
        <v>256</v>
      </c>
      <c r="H70" s="485"/>
      <c r="I70" s="485"/>
      <c r="J70" s="485"/>
      <c r="K70" s="486"/>
    </row>
    <row r="71" spans="1:15" s="191" customFormat="1">
      <c r="C71" s="47" t="s">
        <v>326</v>
      </c>
      <c r="D71" s="185">
        <v>99</v>
      </c>
      <c r="E71" s="51" t="s">
        <v>14</v>
      </c>
      <c r="G71" s="547" t="s">
        <v>359</v>
      </c>
      <c r="H71" s="548"/>
      <c r="I71" s="548"/>
      <c r="J71" s="548"/>
      <c r="K71" s="549"/>
    </row>
    <row r="72" spans="1:15" s="191" customFormat="1">
      <c r="C72" s="47" t="s">
        <v>339</v>
      </c>
      <c r="D72" s="184">
        <v>70</v>
      </c>
      <c r="E72" s="51" t="s">
        <v>14</v>
      </c>
      <c r="G72" s="550"/>
      <c r="H72" s="551"/>
      <c r="I72" s="551"/>
      <c r="J72" s="551"/>
      <c r="K72" s="552"/>
    </row>
    <row r="73" spans="1:15" s="191" customFormat="1" ht="15.75" thickBot="1">
      <c r="C73" s="83" t="s">
        <v>327</v>
      </c>
      <c r="D73" s="431">
        <v>5</v>
      </c>
      <c r="E73" s="52" t="s">
        <v>14</v>
      </c>
      <c r="G73" s="266" t="s">
        <v>182</v>
      </c>
      <c r="H73" s="267" t="s">
        <v>252</v>
      </c>
      <c r="I73" s="267"/>
      <c r="J73" s="267"/>
      <c r="K73" s="268"/>
    </row>
    <row r="74" spans="1:15" s="191" customFormat="1" ht="15.75" thickBot="1">
      <c r="G74" s="266" t="s">
        <v>183</v>
      </c>
      <c r="H74" s="267" t="s">
        <v>441</v>
      </c>
      <c r="I74" s="267"/>
      <c r="J74" s="267"/>
      <c r="K74" s="268"/>
    </row>
    <row r="75" spans="1:15" s="191" customFormat="1" ht="15.75" thickBot="1">
      <c r="C75" s="484" t="s">
        <v>553</v>
      </c>
      <c r="D75" s="485"/>
      <c r="E75" s="486"/>
      <c r="G75" s="266" t="s">
        <v>248</v>
      </c>
      <c r="H75" s="267" t="s">
        <v>360</v>
      </c>
      <c r="I75" s="267"/>
      <c r="J75" s="267"/>
      <c r="K75" s="268"/>
    </row>
    <row r="76" spans="1:15">
      <c r="C76" s="225" t="s">
        <v>337</v>
      </c>
      <c r="D76" s="427">
        <f>D43*(D52-D53)*D44*D63*D13</f>
        <v>26006400000.000004</v>
      </c>
      <c r="E76" s="226" t="s">
        <v>551</v>
      </c>
      <c r="G76" s="266"/>
      <c r="H76" s="267"/>
      <c r="I76" s="267"/>
      <c r="J76" s="267"/>
      <c r="K76" s="268"/>
    </row>
    <row r="77" spans="1:15" ht="15.75" thickBot="1">
      <c r="C77" s="30" t="s">
        <v>338</v>
      </c>
      <c r="D77" s="44">
        <f>D76*(100-D72)/100</f>
        <v>7801920000.000001</v>
      </c>
      <c r="E77" s="31" t="s">
        <v>551</v>
      </c>
      <c r="G77" s="269" t="s">
        <v>555</v>
      </c>
      <c r="H77" s="270"/>
      <c r="I77" s="270"/>
      <c r="J77" s="270"/>
      <c r="K77" s="271"/>
    </row>
    <row r="78" spans="1:15">
      <c r="C78" s="30" t="s">
        <v>340</v>
      </c>
      <c r="D78" s="44">
        <f>D71/100*D55*D34*D63*D13</f>
        <v>8158554216.8674698</v>
      </c>
      <c r="E78" s="31" t="s">
        <v>551</v>
      </c>
      <c r="G78" s="29"/>
      <c r="J78" s="1"/>
    </row>
    <row r="79" spans="1:15">
      <c r="C79" s="30" t="s">
        <v>341</v>
      </c>
      <c r="D79" s="44">
        <f>(D78-D77)</f>
        <v>356634216.86746883</v>
      </c>
      <c r="E79" s="53" t="s">
        <v>551</v>
      </c>
      <c r="G79" s="4"/>
      <c r="J79" s="1"/>
    </row>
    <row r="80" spans="1:15">
      <c r="C80" s="30" t="s">
        <v>341</v>
      </c>
      <c r="D80" s="44">
        <f>D79/3600</f>
        <v>99065.060240963561</v>
      </c>
      <c r="E80" s="53" t="s">
        <v>212</v>
      </c>
      <c r="J80" s="1"/>
    </row>
    <row r="81" spans="3:10" ht="15.75" thickBot="1">
      <c r="C81" s="428" t="s">
        <v>347</v>
      </c>
      <c r="D81" s="429">
        <f>IF(D65&lt;D45,D76*(100-D72-D73)/100/3600,(D76*(100-D72-D73)/100+D78-D77)/3600)</f>
        <v>1905065.0602409635</v>
      </c>
      <c r="E81" s="430" t="s">
        <v>212</v>
      </c>
    </row>
    <row r="82" spans="3:10" s="191" customFormat="1" ht="15.75" thickBot="1"/>
    <row r="83" spans="3:10" s="191" customFormat="1" ht="15.75" thickBot="1">
      <c r="C83" s="487" t="s">
        <v>549</v>
      </c>
      <c r="D83" s="488"/>
      <c r="E83" s="489"/>
    </row>
    <row r="84" spans="3:10" s="191" customFormat="1">
      <c r="C84" s="49" t="s">
        <v>181</v>
      </c>
      <c r="D84" s="183" t="s">
        <v>112</v>
      </c>
      <c r="E84" s="422" t="s">
        <v>133</v>
      </c>
    </row>
    <row r="85" spans="3:10" s="191" customFormat="1">
      <c r="C85" s="48" t="s">
        <v>346</v>
      </c>
      <c r="D85" s="181">
        <v>50</v>
      </c>
      <c r="E85" s="423" t="s">
        <v>14</v>
      </c>
    </row>
    <row r="86" spans="3:10" s="191" customFormat="1">
      <c r="C86" s="58" t="s">
        <v>348</v>
      </c>
      <c r="D86" s="164">
        <f>IF(D84="No",0,D81*D85/100*D18)</f>
        <v>18288.624578313247</v>
      </c>
      <c r="E86" s="424" t="s">
        <v>3</v>
      </c>
    </row>
    <row r="87" spans="3:10" s="191" customFormat="1" ht="15.75" thickBot="1">
      <c r="C87" s="27" t="s">
        <v>544</v>
      </c>
      <c r="D87" s="425">
        <v>120000</v>
      </c>
      <c r="E87" s="28" t="s">
        <v>2</v>
      </c>
    </row>
    <row r="88" spans="3:10" s="191" customFormat="1" ht="15.75" thickBot="1"/>
    <row r="89" spans="3:10" s="191" customFormat="1" ht="15.75" thickBot="1">
      <c r="C89" s="484" t="s">
        <v>554</v>
      </c>
      <c r="D89" s="485"/>
      <c r="E89" s="486"/>
    </row>
    <row r="90" spans="3:10" s="191" customFormat="1">
      <c r="C90" s="30" t="s">
        <v>543</v>
      </c>
      <c r="D90" s="420">
        <v>300000</v>
      </c>
      <c r="E90" s="53" t="s">
        <v>212</v>
      </c>
    </row>
    <row r="91" spans="3:10" s="191" customFormat="1">
      <c r="C91" s="55" t="s">
        <v>342</v>
      </c>
      <c r="D91" s="63">
        <f>IF(D80&lt;0,-D80,0)+D90</f>
        <v>300000</v>
      </c>
      <c r="E91" s="53" t="s">
        <v>212</v>
      </c>
    </row>
    <row r="92" spans="3:10" s="191" customFormat="1" ht="15.75" thickBot="1">
      <c r="C92" s="42" t="s">
        <v>343</v>
      </c>
      <c r="D92" s="45">
        <f>D91*D19</f>
        <v>5759.9999999999991</v>
      </c>
      <c r="E92" s="43" t="s">
        <v>3</v>
      </c>
    </row>
    <row r="93" spans="3:10" s="191" customFormat="1">
      <c r="C93" s="170"/>
      <c r="D93" s="432"/>
      <c r="E93" s="171"/>
    </row>
    <row r="94" spans="3:10" s="19" customFormat="1" ht="30" customHeight="1">
      <c r="C94" s="18" t="s">
        <v>550</v>
      </c>
    </row>
    <row r="95" spans="3:10" ht="15.75" thickBot="1">
      <c r="J95" s="1"/>
    </row>
    <row r="96" spans="3:10" ht="15.75" thickBot="1">
      <c r="C96" s="535" t="s">
        <v>5</v>
      </c>
      <c r="D96" s="536"/>
      <c r="E96" s="537"/>
      <c r="G96" s="487" t="s">
        <v>35</v>
      </c>
      <c r="H96" s="488"/>
      <c r="I96" s="489"/>
      <c r="J96" s="1"/>
    </row>
    <row r="97" spans="3:15" ht="15" customHeight="1">
      <c r="C97" s="58" t="s">
        <v>332</v>
      </c>
      <c r="D97" s="185">
        <v>2</v>
      </c>
      <c r="E97" s="53" t="s">
        <v>334</v>
      </c>
      <c r="G97" s="142"/>
      <c r="H97" s="149" t="s">
        <v>151</v>
      </c>
      <c r="I97" s="144" t="s">
        <v>146</v>
      </c>
      <c r="J97" s="1"/>
    </row>
    <row r="98" spans="3:15" ht="15" customHeight="1">
      <c r="C98" s="58" t="s">
        <v>332</v>
      </c>
      <c r="D98" s="184">
        <f>D13*D97/100</f>
        <v>70</v>
      </c>
      <c r="E98" s="53" t="s">
        <v>29</v>
      </c>
      <c r="G98" s="150" t="s">
        <v>332</v>
      </c>
      <c r="H98" s="137">
        <v>6.25</v>
      </c>
      <c r="I98" s="140" t="s">
        <v>234</v>
      </c>
      <c r="J98" s="1"/>
    </row>
    <row r="99" spans="3:15">
      <c r="C99" s="58" t="s">
        <v>333</v>
      </c>
      <c r="D99" s="184">
        <f>D16</f>
        <v>25.9</v>
      </c>
      <c r="E99" s="53" t="s">
        <v>24</v>
      </c>
      <c r="G99" s="151" t="s">
        <v>361</v>
      </c>
      <c r="H99" s="152">
        <v>3</v>
      </c>
      <c r="I99" s="217"/>
      <c r="J99" s="1"/>
    </row>
    <row r="100" spans="3:15" ht="15.75" thickBot="1">
      <c r="C100" s="59" t="s">
        <v>335</v>
      </c>
      <c r="D100" s="165">
        <f>D98*D99</f>
        <v>1813</v>
      </c>
      <c r="E100" s="60" t="s">
        <v>3</v>
      </c>
      <c r="G100" s="153" t="s">
        <v>362</v>
      </c>
      <c r="H100" s="154">
        <v>3</v>
      </c>
      <c r="I100" s="218"/>
      <c r="J100" s="1"/>
    </row>
    <row r="101" spans="3:15" ht="15.75" thickBot="1">
      <c r="J101" s="1"/>
    </row>
    <row r="102" spans="3:15" ht="15.75" thickBot="1">
      <c r="C102" s="484" t="s">
        <v>4</v>
      </c>
      <c r="D102" s="485"/>
      <c r="E102" s="486"/>
      <c r="F102" s="29"/>
      <c r="J102" s="1"/>
    </row>
    <row r="103" spans="3:15">
      <c r="C103" s="38" t="s">
        <v>431</v>
      </c>
      <c r="D103" s="188">
        <f>D54+IF(D57="Yes",D61,0)</f>
        <v>3800</v>
      </c>
      <c r="E103" s="26" t="s">
        <v>28</v>
      </c>
      <c r="J103" s="1"/>
    </row>
    <row r="104" spans="3:15" ht="15.75" thickBot="1">
      <c r="C104" s="62" t="s">
        <v>336</v>
      </c>
      <c r="D104" s="165">
        <f>D63*D13*D103*D17/3600000</f>
        <v>2027.5111111111109</v>
      </c>
      <c r="E104" s="60" t="s">
        <v>3</v>
      </c>
      <c r="J104" s="1"/>
    </row>
    <row r="105" spans="3:15">
      <c r="J105" s="1"/>
    </row>
    <row r="106" spans="3:15" s="19" customFormat="1" ht="30" customHeight="1">
      <c r="C106" s="18" t="s">
        <v>0</v>
      </c>
    </row>
    <row r="107" spans="3:15" ht="15" customHeight="1" thickBot="1">
      <c r="J107" s="1"/>
      <c r="L107" s="127"/>
      <c r="M107" s="127"/>
      <c r="N107" s="127"/>
    </row>
    <row r="108" spans="3:15" ht="15" customHeight="1" thickBot="1">
      <c r="C108" s="535" t="s">
        <v>0</v>
      </c>
      <c r="D108" s="536"/>
      <c r="E108" s="537"/>
      <c r="G108" s="541" t="s">
        <v>86</v>
      </c>
      <c r="H108" s="542"/>
      <c r="I108" s="543"/>
      <c r="J108" s="1"/>
      <c r="K108" s="580" t="s">
        <v>547</v>
      </c>
      <c r="L108" s="581"/>
      <c r="M108" s="581"/>
      <c r="N108" s="581"/>
      <c r="O108" s="582"/>
    </row>
    <row r="109" spans="3:15" ht="15" customHeight="1">
      <c r="C109" s="84" t="s">
        <v>0</v>
      </c>
      <c r="D109" s="426">
        <f>-1.5*10^(-5)*D64^2 + 7.875*D64 + 212233</f>
        <v>326983</v>
      </c>
      <c r="E109" s="85" t="s">
        <v>2</v>
      </c>
      <c r="G109" s="512" t="s">
        <v>443</v>
      </c>
      <c r="H109" s="513"/>
      <c r="I109" s="514"/>
      <c r="J109" s="1"/>
      <c r="K109" s="564" t="s">
        <v>599</v>
      </c>
      <c r="L109" s="565"/>
      <c r="M109" s="302" t="s">
        <v>597</v>
      </c>
      <c r="N109" s="302"/>
      <c r="O109" s="57"/>
    </row>
    <row r="110" spans="3:15" ht="15" customHeight="1">
      <c r="C110" s="55" t="s">
        <v>546</v>
      </c>
      <c r="D110" s="186">
        <v>1.85</v>
      </c>
      <c r="E110" s="53"/>
      <c r="G110" s="515"/>
      <c r="H110" s="508"/>
      <c r="I110" s="509"/>
      <c r="J110" s="1"/>
      <c r="K110" s="566"/>
      <c r="L110" s="567"/>
      <c r="M110" s="175" t="s">
        <v>598</v>
      </c>
      <c r="N110" s="175"/>
      <c r="O110" s="53"/>
    </row>
    <row r="111" spans="3:15" ht="15" customHeight="1">
      <c r="C111" s="583" t="s">
        <v>19</v>
      </c>
      <c r="D111" s="584"/>
      <c r="E111" s="585"/>
      <c r="G111" s="538" t="s">
        <v>176</v>
      </c>
      <c r="H111" s="539"/>
      <c r="I111" s="540"/>
      <c r="J111" s="1"/>
      <c r="K111" s="566"/>
      <c r="L111" s="567"/>
      <c r="M111" s="175" t="s">
        <v>594</v>
      </c>
      <c r="N111" s="175"/>
      <c r="O111" s="53"/>
    </row>
    <row r="112" spans="3:15" ht="15" customHeight="1">
      <c r="C112" s="25" t="s">
        <v>545</v>
      </c>
      <c r="D112" s="44">
        <f>D87</f>
        <v>120000</v>
      </c>
      <c r="E112" s="26" t="s">
        <v>2</v>
      </c>
      <c r="G112" s="568" t="s">
        <v>444</v>
      </c>
      <c r="H112" s="569"/>
      <c r="I112" s="570"/>
      <c r="J112" s="1"/>
      <c r="K112" s="566"/>
      <c r="L112" s="567"/>
      <c r="M112" s="175" t="s">
        <v>595</v>
      </c>
      <c r="N112" s="175"/>
      <c r="O112" s="53"/>
    </row>
    <row r="113" spans="1:18" s="125" customFormat="1" ht="15.75" customHeight="1" thickBot="1">
      <c r="A113" s="1"/>
      <c r="B113" s="1"/>
      <c r="C113" s="39" t="s">
        <v>299</v>
      </c>
      <c r="D113" s="187">
        <f>D109*D110+D112</f>
        <v>724918.55</v>
      </c>
      <c r="E113" s="37" t="s">
        <v>2</v>
      </c>
      <c r="F113" s="122"/>
      <c r="G113" s="571" t="s">
        <v>445</v>
      </c>
      <c r="H113" s="572"/>
      <c r="I113" s="573"/>
      <c r="J113" s="122"/>
      <c r="K113" s="566"/>
      <c r="L113" s="567"/>
      <c r="M113" s="175" t="s">
        <v>596</v>
      </c>
      <c r="N113" s="477"/>
      <c r="O113" s="478"/>
    </row>
    <row r="114" spans="1:18" s="125" customFormat="1" ht="15.75" customHeight="1" thickBot="1">
      <c r="A114" s="1"/>
      <c r="B114" s="1"/>
      <c r="C114" s="94"/>
      <c r="D114" s="94"/>
      <c r="E114" s="94"/>
      <c r="F114" s="122"/>
      <c r="G114" s="172"/>
      <c r="H114" s="169"/>
      <c r="I114" s="421" t="s">
        <v>177</v>
      </c>
      <c r="J114" s="122"/>
      <c r="K114" s="483">
        <v>1.85</v>
      </c>
      <c r="L114" s="479" t="s">
        <v>52</v>
      </c>
      <c r="M114" s="480" t="s">
        <v>600</v>
      </c>
      <c r="N114" s="481"/>
      <c r="O114" s="482"/>
      <c r="R114" s="124"/>
    </row>
    <row r="115" spans="1:18" ht="15.75" customHeight="1">
      <c r="G115" s="64"/>
      <c r="J115" s="1"/>
      <c r="K115" s="123"/>
    </row>
    <row r="116" spans="1:18" s="19" customFormat="1" ht="30" customHeight="1">
      <c r="C116" s="18" t="s">
        <v>179</v>
      </c>
    </row>
    <row r="117" spans="1:18" ht="15.75" thickBot="1">
      <c r="J117" s="1"/>
    </row>
    <row r="118" spans="1:18" ht="15.75" thickBot="1">
      <c r="C118" s="484" t="s">
        <v>6</v>
      </c>
      <c r="D118" s="485"/>
      <c r="E118" s="486"/>
      <c r="G118" s="487" t="s">
        <v>35</v>
      </c>
      <c r="H118" s="488"/>
      <c r="I118" s="489"/>
      <c r="J118" s="1"/>
    </row>
    <row r="119" spans="1:18">
      <c r="C119" s="38" t="s">
        <v>401</v>
      </c>
      <c r="D119" s="181">
        <v>3</v>
      </c>
      <c r="E119" s="26" t="s">
        <v>14</v>
      </c>
      <c r="G119" s="142"/>
      <c r="H119" s="149" t="s">
        <v>151</v>
      </c>
      <c r="I119" s="144" t="s">
        <v>146</v>
      </c>
      <c r="J119" s="1"/>
    </row>
    <row r="120" spans="1:18" ht="15.75" thickBot="1">
      <c r="C120" s="41" t="s">
        <v>344</v>
      </c>
      <c r="D120" s="189">
        <f>(D119/100)*D113</f>
        <v>21747.556499999999</v>
      </c>
      <c r="E120" s="28" t="s">
        <v>3</v>
      </c>
      <c r="G120" s="150" t="s">
        <v>332</v>
      </c>
      <c r="H120" s="137">
        <v>6.25</v>
      </c>
      <c r="I120" s="140" t="s">
        <v>234</v>
      </c>
      <c r="J120" s="1"/>
    </row>
    <row r="121" spans="1:18" ht="15.75" thickBot="1">
      <c r="G121" s="151" t="s">
        <v>361</v>
      </c>
      <c r="H121" s="152">
        <v>3</v>
      </c>
      <c r="I121" s="217"/>
      <c r="J121" s="1"/>
    </row>
    <row r="122" spans="1:18" ht="15.75" thickBot="1">
      <c r="C122" s="484" t="s">
        <v>78</v>
      </c>
      <c r="D122" s="485"/>
      <c r="E122" s="486"/>
      <c r="G122" s="153" t="s">
        <v>362</v>
      </c>
      <c r="H122" s="154">
        <v>3</v>
      </c>
      <c r="I122" s="218"/>
      <c r="J122" s="1"/>
    </row>
    <row r="123" spans="1:18">
      <c r="C123" s="25" t="s">
        <v>401</v>
      </c>
      <c r="D123" s="181">
        <v>3</v>
      </c>
      <c r="E123" s="26" t="s">
        <v>14</v>
      </c>
      <c r="J123" s="1"/>
    </row>
    <row r="124" spans="1:18" ht="15.75" thickBot="1">
      <c r="C124" s="41" t="s">
        <v>345</v>
      </c>
      <c r="D124" s="189">
        <f>(D123/100)*D113</f>
        <v>21747.556499999999</v>
      </c>
      <c r="E124" s="28" t="s">
        <v>3</v>
      </c>
      <c r="J124" s="1"/>
    </row>
    <row r="125" spans="1:18">
      <c r="C125" s="2"/>
      <c r="D125" s="2"/>
      <c r="E125" s="2"/>
      <c r="J125" s="1"/>
    </row>
    <row r="126" spans="1:18" s="19" customFormat="1" ht="30" customHeight="1">
      <c r="C126" s="18" t="s">
        <v>560</v>
      </c>
    </row>
    <row r="127" spans="1:18" s="191" customFormat="1" ht="15.75" thickBot="1">
      <c r="C127" s="2"/>
      <c r="D127" s="2"/>
      <c r="E127" s="2"/>
      <c r="J127" s="192"/>
    </row>
    <row r="128" spans="1:18" s="191" customFormat="1" ht="15.75" thickBot="1">
      <c r="C128" s="484" t="s">
        <v>49</v>
      </c>
      <c r="D128" s="485"/>
      <c r="E128" s="486"/>
      <c r="J128" s="192"/>
    </row>
    <row r="129" spans="1:18" s="191" customFormat="1">
      <c r="C129" s="23" t="s">
        <v>556</v>
      </c>
      <c r="D129" s="228">
        <f>D35</f>
        <v>257.53012048192772</v>
      </c>
      <c r="E129" s="24" t="s">
        <v>33</v>
      </c>
      <c r="J129" s="192"/>
    </row>
    <row r="130" spans="1:18" s="191" customFormat="1">
      <c r="C130" s="25" t="s">
        <v>557</v>
      </c>
      <c r="D130" s="229">
        <f>(1-D71/100)*D129</f>
        <v>2.5753012048192794</v>
      </c>
      <c r="E130" s="51" t="s">
        <v>33</v>
      </c>
      <c r="J130" s="192"/>
    </row>
    <row r="131" spans="1:18" s="191" customFormat="1" ht="15.75" thickBot="1">
      <c r="C131" s="27" t="s">
        <v>558</v>
      </c>
      <c r="D131" s="230">
        <f>D129-D130</f>
        <v>254.95481927710844</v>
      </c>
      <c r="E131" s="28" t="s">
        <v>33</v>
      </c>
      <c r="J131" s="192"/>
    </row>
    <row r="132" spans="1:18" s="191" customFormat="1">
      <c r="C132" s="132" t="s">
        <v>559</v>
      </c>
      <c r="D132" s="2"/>
      <c r="E132" s="2"/>
      <c r="J132" s="192"/>
    </row>
    <row r="133" spans="1:18" s="191" customFormat="1">
      <c r="C133" s="2"/>
      <c r="D133" s="2"/>
      <c r="E133" s="2"/>
      <c r="J133" s="192"/>
    </row>
    <row r="134" spans="1:18" s="19" customFormat="1" ht="30" customHeight="1">
      <c r="C134" s="18" t="s">
        <v>34</v>
      </c>
    </row>
    <row r="135" spans="1:18" ht="15.75" thickBot="1"/>
    <row r="136" spans="1:18" ht="15.75" thickBot="1">
      <c r="C136" s="484" t="s">
        <v>50</v>
      </c>
      <c r="D136" s="485"/>
      <c r="E136" s="486"/>
    </row>
    <row r="137" spans="1:18">
      <c r="C137" s="32" t="s">
        <v>301</v>
      </c>
      <c r="D137" s="236">
        <f>D113*D12/100</f>
        <v>65199.972066330301</v>
      </c>
      <c r="E137" s="35" t="s">
        <v>3</v>
      </c>
    </row>
    <row r="138" spans="1:18">
      <c r="C138" s="33" t="s">
        <v>302</v>
      </c>
      <c r="D138" s="46">
        <f>D139+D140+D141</f>
        <v>34806.999532797861</v>
      </c>
      <c r="E138" s="36" t="s">
        <v>3</v>
      </c>
    </row>
    <row r="139" spans="1:18">
      <c r="C139" s="74" t="s">
        <v>352</v>
      </c>
      <c r="D139" s="44">
        <f>D100+D104+D92</f>
        <v>9600.5111111111109</v>
      </c>
      <c r="E139" s="31" t="s">
        <v>3</v>
      </c>
    </row>
    <row r="140" spans="1:18">
      <c r="C140" s="74" t="s">
        <v>353</v>
      </c>
      <c r="D140" s="44">
        <f>D120+D124</f>
        <v>43495.112999999998</v>
      </c>
      <c r="E140" s="31" t="s">
        <v>3</v>
      </c>
    </row>
    <row r="141" spans="1:18" ht="15.75" thickBot="1">
      <c r="C141" s="54" t="s">
        <v>348</v>
      </c>
      <c r="D141" s="45">
        <f>-D86</f>
        <v>-18288.624578313247</v>
      </c>
      <c r="E141" s="43" t="s">
        <v>3</v>
      </c>
      <c r="G141" s="192"/>
    </row>
    <row r="142" spans="1:18" s="125" customFormat="1" ht="15.75" customHeight="1">
      <c r="A142"/>
      <c r="B142" s="10"/>
      <c r="C142" s="33" t="s">
        <v>303</v>
      </c>
      <c r="D142" s="46">
        <f>D137+D138</f>
        <v>100006.97159912816</v>
      </c>
      <c r="E142" s="36" t="s">
        <v>3</v>
      </c>
      <c r="F142" s="122"/>
      <c r="G142" s="122"/>
      <c r="H142" s="122"/>
      <c r="I142" s="122"/>
      <c r="J142" s="122"/>
      <c r="K142" s="123"/>
      <c r="L142" s="122"/>
      <c r="M142" s="122"/>
      <c r="N142" s="122"/>
      <c r="O142" s="124"/>
      <c r="R142" s="124"/>
    </row>
    <row r="143" spans="1:18" ht="15.75" thickBot="1">
      <c r="A143" s="125"/>
      <c r="B143" s="125"/>
      <c r="C143" s="34" t="s">
        <v>304</v>
      </c>
      <c r="D143" s="237">
        <f>D142/D131</f>
        <v>392.25370158793248</v>
      </c>
      <c r="E143" s="37" t="s">
        <v>23</v>
      </c>
      <c r="G143" s="192"/>
    </row>
    <row r="144" spans="1:18">
      <c r="C144" s="16"/>
    </row>
    <row r="145" spans="3:19" s="17" customFormat="1" ht="30" customHeight="1">
      <c r="C145" s="18" t="s">
        <v>354</v>
      </c>
      <c r="E145" s="19"/>
      <c r="F145" s="19"/>
      <c r="G145" s="19"/>
      <c r="H145" s="19"/>
      <c r="I145" s="19"/>
      <c r="J145" s="19"/>
      <c r="K145" s="19"/>
      <c r="L145" s="20"/>
      <c r="M145" s="19"/>
      <c r="N145" s="19"/>
      <c r="O145" s="19"/>
      <c r="P145" s="22"/>
      <c r="S145" s="21"/>
    </row>
    <row r="146" spans="3:19" s="191" customFormat="1" ht="15.75" customHeight="1" thickBot="1">
      <c r="C146" s="195"/>
      <c r="D146" s="193"/>
      <c r="E146" s="194"/>
      <c r="H146" s="192"/>
      <c r="I146" s="192"/>
      <c r="J146" s="192"/>
    </row>
    <row r="147" spans="3:19" s="191" customFormat="1" ht="15.75" customHeight="1" thickBot="1">
      <c r="C147" s="484" t="s">
        <v>208</v>
      </c>
      <c r="D147" s="485"/>
      <c r="E147" s="486"/>
      <c r="H147" s="192"/>
      <c r="I147" s="192"/>
      <c r="J147" s="192"/>
    </row>
    <row r="148" spans="3:19" s="191" customFormat="1" ht="15.75" customHeight="1" thickBot="1">
      <c r="C148" s="198" t="s">
        <v>278</v>
      </c>
      <c r="D148" s="181">
        <v>75</v>
      </c>
      <c r="E148" s="199" t="s">
        <v>202</v>
      </c>
      <c r="G148" s="555" t="s">
        <v>355</v>
      </c>
      <c r="H148" s="556"/>
      <c r="I148" s="557"/>
      <c r="J148" s="192"/>
      <c r="K148" s="192"/>
    </row>
    <row r="149" spans="3:19" s="191" customFormat="1" ht="17.25" customHeight="1">
      <c r="C149" s="198" t="s">
        <v>279</v>
      </c>
      <c r="D149" s="265">
        <v>18</v>
      </c>
      <c r="E149" s="199" t="s">
        <v>202</v>
      </c>
      <c r="G149" s="558" t="s">
        <v>215</v>
      </c>
      <c r="H149" s="559"/>
      <c r="I149" s="560"/>
      <c r="J149" s="192"/>
      <c r="K149" s="192"/>
    </row>
    <row r="150" spans="3:19" s="191" customFormat="1" ht="15.75" customHeight="1" thickBot="1">
      <c r="C150" s="296" t="s">
        <v>446</v>
      </c>
      <c r="D150" s="294">
        <f>D63</f>
        <v>8000</v>
      </c>
      <c r="E150" s="199" t="s">
        <v>203</v>
      </c>
      <c r="G150" s="561" t="s">
        <v>447</v>
      </c>
      <c r="H150" s="562"/>
      <c r="I150" s="563"/>
      <c r="J150" s="192"/>
      <c r="K150" s="192"/>
    </row>
    <row r="151" spans="3:19" s="191" customFormat="1" ht="15.75" customHeight="1">
      <c r="C151" s="200" t="s">
        <v>280</v>
      </c>
      <c r="D151" s="197">
        <f>D91</f>
        <v>300000</v>
      </c>
      <c r="E151" s="199" t="s">
        <v>282</v>
      </c>
      <c r="G151" s="288"/>
      <c r="H151" s="288"/>
      <c r="I151" s="192"/>
      <c r="J151" s="192"/>
    </row>
    <row r="152" spans="3:19" s="191" customFormat="1" ht="15.75" customHeight="1" thickBot="1">
      <c r="C152" s="201" t="s">
        <v>204</v>
      </c>
      <c r="D152" s="189">
        <f>Oxidation!D104/Oxidation!D17</f>
        <v>29555.555555555555</v>
      </c>
      <c r="E152" s="202" t="s">
        <v>212</v>
      </c>
      <c r="G152" s="192"/>
      <c r="H152" s="192"/>
      <c r="I152" s="192"/>
      <c r="J152" s="192"/>
    </row>
    <row r="153" spans="3:19" s="191" customFormat="1" ht="15.75" customHeight="1" thickBot="1">
      <c r="G153" s="555" t="s">
        <v>429</v>
      </c>
      <c r="H153" s="556"/>
      <c r="I153" s="556"/>
      <c r="J153" s="556"/>
      <c r="K153" s="556"/>
      <c r="L153" s="556"/>
      <c r="M153" s="557"/>
    </row>
    <row r="154" spans="3:19" s="191" customFormat="1" ht="15.75" customHeight="1" thickBot="1">
      <c r="C154" s="484" t="s">
        <v>211</v>
      </c>
      <c r="D154" s="485"/>
      <c r="E154" s="486"/>
      <c r="G154" s="574" t="s">
        <v>565</v>
      </c>
      <c r="H154" s="575"/>
      <c r="I154" s="575"/>
      <c r="J154" s="575"/>
      <c r="K154" s="575"/>
      <c r="L154" s="575"/>
      <c r="M154" s="576"/>
    </row>
    <row r="155" spans="3:19" s="191" customFormat="1" ht="15.75" customHeight="1" thickBot="1">
      <c r="C155" s="435" t="s">
        <v>566</v>
      </c>
      <c r="D155" s="440">
        <v>576</v>
      </c>
      <c r="E155" s="204" t="s">
        <v>216</v>
      </c>
      <c r="G155" s="577"/>
      <c r="H155" s="578"/>
      <c r="I155" s="578"/>
      <c r="J155" s="578"/>
      <c r="K155" s="578"/>
      <c r="L155" s="578"/>
      <c r="M155" s="579"/>
    </row>
    <row r="156" spans="3:19" s="191" customFormat="1" ht="15.75" customHeight="1" thickBot="1">
      <c r="C156" s="435" t="s">
        <v>567</v>
      </c>
      <c r="D156" s="244">
        <v>56.1</v>
      </c>
      <c r="E156" s="199" t="s">
        <v>217</v>
      </c>
    </row>
    <row r="157" spans="3:19" s="191" customFormat="1" ht="18.75" thickBot="1">
      <c r="C157" s="435" t="s">
        <v>568</v>
      </c>
      <c r="D157" s="244">
        <v>1</v>
      </c>
      <c r="E157" s="199" t="s">
        <v>218</v>
      </c>
      <c r="G157" s="527" t="s">
        <v>428</v>
      </c>
      <c r="H157" s="528"/>
      <c r="I157" s="528"/>
      <c r="J157" s="529"/>
    </row>
    <row r="158" spans="3:19" s="191" customFormat="1" ht="16.5" customHeight="1">
      <c r="C158" s="435" t="s">
        <v>569</v>
      </c>
      <c r="D158" s="244">
        <v>0.1</v>
      </c>
      <c r="E158" s="199" t="s">
        <v>205</v>
      </c>
      <c r="G158" s="493" t="s">
        <v>427</v>
      </c>
      <c r="H158" s="494"/>
      <c r="I158" s="494"/>
      <c r="J158" s="495"/>
    </row>
    <row r="159" spans="3:19" s="191" customFormat="1" ht="15.75" customHeight="1">
      <c r="C159" s="435" t="s">
        <v>236</v>
      </c>
      <c r="D159" s="243">
        <v>3.24</v>
      </c>
      <c r="E159" s="439" t="s">
        <v>281</v>
      </c>
      <c r="G159" s="496"/>
      <c r="H159" s="497"/>
      <c r="I159" s="497"/>
      <c r="J159" s="498"/>
    </row>
    <row r="160" spans="3:19" s="191" customFormat="1" ht="15.75" customHeight="1">
      <c r="C160" s="435" t="s">
        <v>562</v>
      </c>
      <c r="D160" s="243">
        <v>25</v>
      </c>
      <c r="E160" s="436" t="s">
        <v>563</v>
      </c>
      <c r="G160" s="496"/>
      <c r="H160" s="497"/>
      <c r="I160" s="497"/>
      <c r="J160" s="498"/>
    </row>
    <row r="161" spans="3:26" s="191" customFormat="1" ht="15.75" customHeight="1" thickBot="1">
      <c r="C161" s="437" t="s">
        <v>564</v>
      </c>
      <c r="D161" s="247">
        <v>298</v>
      </c>
      <c r="E161" s="438" t="s">
        <v>563</v>
      </c>
      <c r="G161" s="83"/>
      <c r="H161" s="353"/>
      <c r="I161" s="353"/>
      <c r="J161" s="376" t="s">
        <v>561</v>
      </c>
      <c r="O161" s="192"/>
      <c r="P161" s="192"/>
      <c r="Q161" s="192"/>
      <c r="R161" s="192"/>
      <c r="S161" s="192"/>
      <c r="T161" s="192"/>
      <c r="U161" s="192"/>
      <c r="V161" s="192"/>
      <c r="W161" s="192"/>
      <c r="X161" s="192"/>
      <c r="Y161" s="192"/>
      <c r="Z161" s="192"/>
    </row>
    <row r="162" spans="3:26" s="191" customFormat="1" ht="15.75" customHeight="1">
      <c r="K162" s="192"/>
      <c r="L162" s="192"/>
      <c r="M162" s="192"/>
      <c r="N162" s="192"/>
      <c r="O162" s="192"/>
      <c r="P162" s="192"/>
      <c r="Q162" s="192"/>
      <c r="R162" s="192"/>
      <c r="S162" s="192"/>
      <c r="T162" s="192"/>
      <c r="U162" s="192"/>
      <c r="V162" s="192"/>
      <c r="W162" s="192"/>
      <c r="X162" s="192"/>
      <c r="Y162" s="192"/>
      <c r="Z162" s="192"/>
    </row>
    <row r="163" spans="3:26" s="17" customFormat="1" ht="30" customHeight="1">
      <c r="C163" s="18" t="s">
        <v>206</v>
      </c>
      <c r="D163" s="18"/>
      <c r="E163" s="19"/>
      <c r="F163" s="19"/>
      <c r="G163" s="19"/>
      <c r="H163" s="19"/>
      <c r="I163" s="19"/>
      <c r="J163" s="19"/>
      <c r="K163" s="19"/>
      <c r="L163" s="20"/>
      <c r="M163" s="19"/>
      <c r="N163" s="19"/>
      <c r="O163" s="19"/>
      <c r="P163" s="22"/>
      <c r="S163" s="21"/>
    </row>
    <row r="164" spans="3:26" s="191" customFormat="1" ht="15.75" customHeight="1" thickBot="1">
      <c r="C164" s="195"/>
      <c r="D164" s="192"/>
      <c r="I164" s="192"/>
      <c r="J164" s="192"/>
      <c r="K164" s="192"/>
      <c r="L164" s="192"/>
      <c r="M164" s="192"/>
      <c r="N164" s="192"/>
      <c r="O164" s="192"/>
      <c r="P164" s="192"/>
      <c r="Q164" s="192"/>
      <c r="R164" s="192"/>
      <c r="S164" s="192"/>
      <c r="T164" s="192"/>
      <c r="U164" s="192"/>
      <c r="V164" s="192"/>
      <c r="W164" s="192"/>
      <c r="X164" s="192"/>
      <c r="Y164" s="192"/>
      <c r="Z164" s="192"/>
    </row>
    <row r="165" spans="3:26" s="191" customFormat="1" ht="15.75" customHeight="1" thickBot="1">
      <c r="C165" s="484" t="s">
        <v>209</v>
      </c>
      <c r="D165" s="485"/>
      <c r="E165" s="486"/>
      <c r="I165" s="192"/>
      <c r="J165" s="192"/>
      <c r="K165" s="192"/>
      <c r="L165" s="192"/>
      <c r="M165" s="192"/>
      <c r="N165" s="192"/>
      <c r="O165" s="192"/>
      <c r="P165" s="192"/>
      <c r="Q165" s="192"/>
      <c r="R165" s="192"/>
      <c r="S165" s="192"/>
      <c r="T165" s="192"/>
      <c r="U165" s="192"/>
      <c r="V165" s="192"/>
      <c r="W165" s="192"/>
      <c r="X165" s="192"/>
      <c r="Y165" s="192"/>
      <c r="Z165" s="192"/>
    </row>
    <row r="166" spans="3:26" s="191" customFormat="1" ht="15.75" customHeight="1">
      <c r="C166" s="203" t="s">
        <v>223</v>
      </c>
      <c r="D166" s="426">
        <f>D151*D156*D159/1000</f>
        <v>54529.2</v>
      </c>
      <c r="E166" s="204" t="s">
        <v>219</v>
      </c>
      <c r="I166" s="192"/>
      <c r="J166" s="192"/>
      <c r="K166" s="192"/>
      <c r="L166" s="192"/>
      <c r="M166" s="192"/>
      <c r="N166" s="192"/>
      <c r="O166" s="192"/>
      <c r="P166" s="192"/>
      <c r="Q166" s="192"/>
      <c r="R166" s="192"/>
      <c r="S166" s="192"/>
      <c r="T166" s="192"/>
      <c r="U166" s="192"/>
      <c r="V166" s="192"/>
      <c r="W166" s="192"/>
      <c r="X166" s="192"/>
      <c r="Y166" s="192"/>
      <c r="Z166" s="192"/>
    </row>
    <row r="167" spans="3:26" s="191" customFormat="1" ht="15.75" customHeight="1">
      <c r="C167" s="200" t="s">
        <v>225</v>
      </c>
      <c r="D167" s="441">
        <f>D151*D157*D159*D160/10^6</f>
        <v>24.300000000000004</v>
      </c>
      <c r="E167" s="199" t="s">
        <v>220</v>
      </c>
      <c r="G167" s="192"/>
      <c r="H167" s="192"/>
      <c r="I167" s="192"/>
      <c r="J167" s="192"/>
      <c r="K167" s="192"/>
      <c r="L167" s="192"/>
      <c r="M167" s="192"/>
      <c r="N167" s="192"/>
      <c r="O167" s="192"/>
      <c r="P167" s="192"/>
      <c r="Q167" s="192"/>
      <c r="R167" s="192"/>
      <c r="S167" s="192"/>
      <c r="T167" s="192"/>
      <c r="U167" s="192"/>
      <c r="V167" s="192"/>
      <c r="W167" s="192"/>
      <c r="X167" s="192"/>
      <c r="Y167" s="192"/>
      <c r="Z167" s="192"/>
    </row>
    <row r="168" spans="3:26" s="191" customFormat="1" ht="15.75" customHeight="1">
      <c r="C168" s="200" t="s">
        <v>224</v>
      </c>
      <c r="D168" s="441">
        <f>D151*D158*D159*D161/10^6</f>
        <v>28.965599999999998</v>
      </c>
      <c r="E168" s="199" t="s">
        <v>213</v>
      </c>
      <c r="G168" s="192"/>
      <c r="H168" s="192"/>
      <c r="I168" s="192"/>
      <c r="J168" s="192"/>
      <c r="K168" s="192"/>
      <c r="L168" s="192"/>
      <c r="M168" s="192"/>
      <c r="N168" s="192"/>
      <c r="O168" s="192"/>
      <c r="P168" s="192"/>
      <c r="Q168" s="192"/>
      <c r="R168" s="192"/>
      <c r="S168" s="192"/>
      <c r="T168" s="192"/>
      <c r="U168" s="192"/>
      <c r="V168" s="192"/>
      <c r="W168" s="192"/>
      <c r="X168" s="192"/>
      <c r="Y168" s="192"/>
      <c r="Z168" s="192"/>
    </row>
    <row r="169" spans="3:26" s="191" customFormat="1" ht="15.75" customHeight="1">
      <c r="C169" s="209" t="s">
        <v>356</v>
      </c>
      <c r="D169" s="442">
        <f>SUM(D166:D168)</f>
        <v>54582.465600000003</v>
      </c>
      <c r="E169" s="205" t="s">
        <v>221</v>
      </c>
      <c r="G169" s="192"/>
      <c r="H169" s="192"/>
      <c r="I169" s="192"/>
      <c r="J169" s="192"/>
      <c r="K169" s="192"/>
      <c r="L169" s="192"/>
      <c r="M169" s="192"/>
      <c r="N169" s="192"/>
      <c r="O169" s="192"/>
      <c r="P169" s="192"/>
      <c r="Q169" s="192"/>
      <c r="R169" s="192"/>
      <c r="S169" s="192"/>
      <c r="T169" s="192"/>
      <c r="U169" s="192"/>
      <c r="V169" s="192"/>
      <c r="W169" s="192"/>
      <c r="X169" s="192"/>
      <c r="Y169" s="192"/>
      <c r="Z169" s="192"/>
    </row>
    <row r="170" spans="3:26" s="191" customFormat="1" ht="15.75" customHeight="1" thickBot="1">
      <c r="C170" s="210" t="s">
        <v>226</v>
      </c>
      <c r="D170" s="187">
        <f>D152*D155/1000</f>
        <v>17024</v>
      </c>
      <c r="E170" s="206" t="s">
        <v>222</v>
      </c>
      <c r="G170" s="192"/>
      <c r="H170" s="192"/>
      <c r="I170" s="192"/>
      <c r="J170" s="192"/>
      <c r="K170" s="192"/>
      <c r="L170" s="192"/>
      <c r="M170" s="192"/>
      <c r="N170" s="192"/>
      <c r="O170" s="192"/>
      <c r="P170" s="192"/>
      <c r="Q170" s="192"/>
      <c r="R170" s="192"/>
      <c r="S170" s="192"/>
      <c r="T170" s="192"/>
      <c r="U170" s="192"/>
      <c r="V170" s="192"/>
      <c r="W170" s="192"/>
      <c r="X170" s="192"/>
      <c r="Y170" s="192"/>
      <c r="Z170" s="192"/>
    </row>
    <row r="171" spans="3:26" s="191" customFormat="1" ht="15.75" customHeight="1" thickBot="1">
      <c r="C171" s="2"/>
      <c r="D171" s="2"/>
      <c r="E171" s="2"/>
    </row>
    <row r="172" spans="3:26" s="191" customFormat="1" ht="15.75" customHeight="1" thickBot="1">
      <c r="C172" s="487" t="s">
        <v>210</v>
      </c>
      <c r="D172" s="488"/>
      <c r="E172" s="489"/>
    </row>
    <row r="173" spans="3:26" s="191" customFormat="1" ht="15.75" customHeight="1">
      <c r="C173" s="207" t="s">
        <v>207</v>
      </c>
      <c r="D173" s="443">
        <f>D148*D150*D13/10^6</f>
        <v>2100</v>
      </c>
      <c r="E173" s="213" t="s">
        <v>144</v>
      </c>
    </row>
    <row r="174" spans="3:26" s="191" customFormat="1" ht="15.75" customHeight="1">
      <c r="C174" s="208" t="s">
        <v>214</v>
      </c>
      <c r="D174" s="444">
        <f>D149*D150*D13/10^6</f>
        <v>504</v>
      </c>
      <c r="E174" s="214" t="s">
        <v>227</v>
      </c>
    </row>
    <row r="175" spans="3:26" s="191" customFormat="1" ht="15.75" customHeight="1" thickBot="1">
      <c r="C175" s="211" t="s">
        <v>357</v>
      </c>
      <c r="D175" s="187">
        <f>D131*1000</f>
        <v>254954.81927710844</v>
      </c>
      <c r="E175" s="215" t="s">
        <v>144</v>
      </c>
    </row>
    <row r="176" spans="3:26" s="191" customFormat="1" ht="15.75" customHeight="1">
      <c r="C176" s="2"/>
      <c r="D176" s="2"/>
      <c r="E176" s="2"/>
    </row>
    <row r="177" spans="1:24" s="191" customFormat="1" ht="47.25" customHeight="1">
      <c r="C177" s="554" t="s">
        <v>448</v>
      </c>
      <c r="D177" s="554"/>
      <c r="E177" s="554"/>
      <c r="I177" s="434"/>
    </row>
    <row r="178" spans="1:24" s="191" customFormat="1">
      <c r="C178" s="554"/>
      <c r="D178" s="554"/>
      <c r="E178" s="554"/>
    </row>
    <row r="180" spans="1:24" s="19" customFormat="1" ht="30" customHeight="1">
      <c r="C180" s="18" t="s">
        <v>184</v>
      </c>
    </row>
    <row r="181" spans="1:24" ht="15.75" thickBot="1">
      <c r="A181" s="219"/>
      <c r="B181" s="219"/>
      <c r="C181" s="219"/>
      <c r="D181" s="219"/>
      <c r="E181" s="219"/>
      <c r="F181" s="219"/>
      <c r="G181" s="219"/>
      <c r="H181" s="219"/>
      <c r="I181" s="219"/>
      <c r="J181" s="219"/>
      <c r="K181" s="219"/>
      <c r="L181" s="219"/>
      <c r="M181" s="219"/>
      <c r="N181" s="219"/>
      <c r="O181" s="219"/>
      <c r="P181" s="219"/>
      <c r="Q181" s="219"/>
      <c r="R181" s="219"/>
      <c r="S181" s="219"/>
      <c r="T181" s="219"/>
      <c r="U181" s="219"/>
      <c r="V181" s="219"/>
      <c r="W181" s="219"/>
      <c r="X181" s="219"/>
    </row>
    <row r="182" spans="1:24" ht="15.75" thickBot="1">
      <c r="A182" s="530" t="s">
        <v>0</v>
      </c>
      <c r="B182" s="553"/>
      <c r="C182" s="553"/>
      <c r="D182" s="553"/>
      <c r="E182" s="553"/>
      <c r="F182" s="531"/>
      <c r="G182" s="219"/>
      <c r="H182" s="530" t="s">
        <v>235</v>
      </c>
      <c r="I182" s="553"/>
      <c r="J182" s="553"/>
      <c r="K182" s="553"/>
      <c r="L182" s="553"/>
      <c r="M182" s="531"/>
      <c r="N182" s="219"/>
      <c r="O182" s="219"/>
      <c r="P182" s="219"/>
      <c r="Q182" s="219"/>
      <c r="R182" s="219"/>
      <c r="S182" s="219"/>
      <c r="T182" s="219"/>
      <c r="U182" s="219"/>
      <c r="V182" s="219"/>
      <c r="W182" s="219"/>
      <c r="X182" s="219"/>
    </row>
    <row r="183" spans="1:24">
      <c r="A183" s="219"/>
      <c r="B183" s="219"/>
      <c r="C183" s="219"/>
      <c r="D183" s="219"/>
      <c r="E183" s="219"/>
      <c r="F183" s="219"/>
      <c r="G183" s="219"/>
      <c r="H183" s="219"/>
      <c r="I183" s="219"/>
      <c r="J183" s="219"/>
      <c r="K183" s="219"/>
      <c r="L183" s="219"/>
      <c r="M183" s="219"/>
      <c r="N183" s="219"/>
      <c r="O183" s="219"/>
      <c r="P183" s="219"/>
      <c r="Q183" s="219"/>
      <c r="R183" s="219"/>
      <c r="S183" s="219"/>
      <c r="T183" s="219"/>
      <c r="U183" s="219"/>
      <c r="V183" s="219"/>
      <c r="W183" s="219"/>
      <c r="X183" s="219"/>
    </row>
    <row r="184" spans="1:24">
      <c r="A184" s="219"/>
      <c r="B184" s="219"/>
      <c r="C184" s="219"/>
      <c r="D184" s="219"/>
      <c r="E184" s="219"/>
      <c r="F184" s="219"/>
      <c r="G184" s="219"/>
      <c r="H184" s="219"/>
      <c r="I184" s="219"/>
      <c r="J184" s="219"/>
      <c r="K184" s="219"/>
      <c r="L184" s="219"/>
      <c r="M184" s="219"/>
      <c r="N184" s="219"/>
      <c r="O184" s="219"/>
      <c r="P184" s="219"/>
      <c r="Q184" s="219"/>
      <c r="R184" s="219"/>
      <c r="S184" s="219"/>
      <c r="T184" s="219"/>
      <c r="U184" s="219"/>
      <c r="V184" s="219"/>
      <c r="W184" s="219"/>
      <c r="X184" s="219"/>
    </row>
    <row r="185" spans="1:24">
      <c r="A185" s="219"/>
      <c r="B185" s="219"/>
      <c r="C185" s="219"/>
      <c r="D185" s="219"/>
      <c r="E185" s="219"/>
      <c r="F185" s="219"/>
      <c r="G185" s="219"/>
      <c r="H185" s="219"/>
      <c r="I185" s="219"/>
      <c r="J185" s="219"/>
      <c r="K185" s="219"/>
      <c r="L185" s="219"/>
      <c r="M185" s="219"/>
      <c r="N185" s="219"/>
      <c r="O185" s="219"/>
      <c r="P185" s="219"/>
      <c r="Q185" s="219"/>
      <c r="R185" s="219"/>
      <c r="S185" s="219"/>
      <c r="T185" s="219"/>
      <c r="U185" s="219"/>
      <c r="V185" s="219"/>
      <c r="W185" s="219"/>
      <c r="X185" s="219"/>
    </row>
    <row r="186" spans="1:24">
      <c r="A186" s="219"/>
      <c r="B186" s="219"/>
      <c r="C186" s="219"/>
      <c r="D186" s="219"/>
      <c r="E186" s="219"/>
      <c r="F186" s="219"/>
      <c r="G186" s="219"/>
      <c r="H186" s="219"/>
      <c r="I186" s="219"/>
      <c r="J186" s="219"/>
      <c r="K186" s="219"/>
      <c r="L186" s="219"/>
      <c r="M186" s="219"/>
      <c r="N186" s="219"/>
      <c r="O186" s="219"/>
      <c r="P186" s="219"/>
      <c r="Q186" s="219"/>
      <c r="R186" s="219"/>
      <c r="S186" s="219"/>
      <c r="T186" s="219"/>
      <c r="U186" s="219"/>
      <c r="V186" s="219"/>
      <c r="W186" s="219"/>
      <c r="X186" s="219"/>
    </row>
    <row r="187" spans="1:24">
      <c r="A187" s="219"/>
      <c r="B187" s="219"/>
      <c r="C187" s="219"/>
      <c r="D187" s="219"/>
      <c r="E187" s="219"/>
      <c r="F187" s="219"/>
      <c r="G187" s="219"/>
      <c r="H187" s="219"/>
      <c r="I187" s="219"/>
      <c r="J187" s="219"/>
      <c r="K187" s="219"/>
      <c r="L187" s="219"/>
      <c r="M187" s="219"/>
      <c r="N187" s="219"/>
      <c r="O187" s="219"/>
      <c r="P187" s="219"/>
      <c r="Q187" s="219"/>
      <c r="R187" s="219"/>
      <c r="S187" s="219"/>
      <c r="T187" s="219"/>
      <c r="U187" s="219"/>
      <c r="V187" s="219"/>
      <c r="W187" s="219"/>
      <c r="X187" s="219"/>
    </row>
    <row r="188" spans="1:24">
      <c r="A188" s="219"/>
      <c r="B188" s="219"/>
      <c r="C188" s="219"/>
      <c r="D188" s="219"/>
      <c r="E188" s="219"/>
      <c r="F188" s="219"/>
      <c r="G188" s="219"/>
      <c r="H188" s="219"/>
      <c r="I188" s="219"/>
      <c r="J188" s="219"/>
      <c r="K188" s="219"/>
      <c r="L188" s="219"/>
      <c r="M188" s="219"/>
      <c r="N188" s="219"/>
      <c r="O188" s="219"/>
      <c r="P188" s="219"/>
      <c r="Q188" s="219"/>
      <c r="R188" s="219"/>
      <c r="S188" s="219"/>
      <c r="T188" s="219"/>
      <c r="U188" s="219"/>
      <c r="V188" s="219"/>
      <c r="W188" s="219"/>
      <c r="X188" s="219"/>
    </row>
    <row r="189" spans="1:24">
      <c r="A189" s="219"/>
      <c r="B189" s="219"/>
      <c r="C189" s="219"/>
      <c r="D189" s="219"/>
      <c r="E189" s="219"/>
      <c r="F189" s="219"/>
      <c r="G189" s="219"/>
      <c r="H189" s="219"/>
      <c r="I189" s="219"/>
      <c r="J189" s="219"/>
      <c r="K189" s="219"/>
      <c r="L189" s="219"/>
      <c r="M189" s="219"/>
      <c r="N189" s="219"/>
      <c r="O189" s="219"/>
      <c r="P189" s="219"/>
      <c r="Q189" s="219"/>
      <c r="R189" s="219"/>
      <c r="S189" s="219"/>
      <c r="T189" s="219"/>
      <c r="U189" s="219"/>
      <c r="V189" s="219"/>
      <c r="W189" s="219"/>
      <c r="X189" s="219"/>
    </row>
    <row r="190" spans="1:24">
      <c r="A190" s="219"/>
      <c r="B190" s="219"/>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row>
    <row r="191" spans="1:24">
      <c r="A191" s="219"/>
      <c r="B191" s="219"/>
      <c r="C191" s="219"/>
      <c r="D191" s="219"/>
      <c r="E191" s="219"/>
      <c r="F191" s="219"/>
      <c r="G191" s="219"/>
      <c r="H191" s="219"/>
      <c r="I191" s="219"/>
      <c r="J191" s="219"/>
      <c r="K191" s="219"/>
      <c r="L191" s="219"/>
      <c r="M191" s="219"/>
      <c r="N191" s="219"/>
      <c r="O191" s="219"/>
      <c r="P191" s="219"/>
      <c r="Q191" s="219"/>
      <c r="R191" s="219"/>
      <c r="S191" s="219"/>
      <c r="T191" s="219"/>
      <c r="U191" s="219"/>
      <c r="V191" s="219"/>
      <c r="W191" s="219"/>
      <c r="X191" s="219"/>
    </row>
    <row r="192" spans="1:24">
      <c r="A192" s="219"/>
      <c r="B192" s="219"/>
      <c r="C192" s="219"/>
      <c r="D192" s="219"/>
      <c r="E192" s="219"/>
      <c r="F192" s="219"/>
      <c r="G192" s="219"/>
      <c r="H192" s="219"/>
      <c r="I192" s="219"/>
      <c r="J192" s="219"/>
      <c r="K192" s="219"/>
      <c r="L192" s="219"/>
      <c r="M192" s="219"/>
      <c r="N192" s="219"/>
      <c r="O192" s="219"/>
      <c r="P192" s="219"/>
      <c r="Q192" s="219"/>
      <c r="R192" s="219"/>
      <c r="S192" s="219"/>
      <c r="T192" s="219"/>
      <c r="U192" s="219"/>
      <c r="V192" s="219"/>
      <c r="W192" s="219"/>
      <c r="X192" s="219"/>
    </row>
    <row r="193" spans="1:24">
      <c r="A193" s="219"/>
      <c r="B193" s="219"/>
      <c r="C193" s="219"/>
      <c r="D193" s="219"/>
      <c r="E193" s="219"/>
      <c r="F193" s="219"/>
      <c r="G193" s="219"/>
      <c r="H193" s="219"/>
      <c r="I193" s="219"/>
      <c r="J193" s="219"/>
      <c r="K193" s="219"/>
      <c r="L193" s="219"/>
      <c r="M193" s="219"/>
      <c r="N193" s="219"/>
      <c r="O193" s="219"/>
      <c r="P193" s="219"/>
      <c r="Q193" s="219"/>
      <c r="R193" s="219"/>
      <c r="S193" s="219"/>
      <c r="T193" s="219"/>
      <c r="U193" s="219"/>
      <c r="V193" s="219"/>
      <c r="W193" s="219"/>
      <c r="X193" s="219"/>
    </row>
    <row r="194" spans="1:24">
      <c r="A194" s="219"/>
      <c r="B194" s="219"/>
      <c r="C194" s="219"/>
      <c r="D194" s="219"/>
      <c r="E194" s="219"/>
      <c r="F194" s="219"/>
      <c r="G194" s="219"/>
      <c r="H194" s="219"/>
      <c r="I194" s="219"/>
      <c r="J194" s="219"/>
      <c r="K194" s="219"/>
      <c r="L194" s="219"/>
      <c r="M194" s="219"/>
      <c r="N194" s="219"/>
      <c r="O194" s="219"/>
      <c r="P194" s="219"/>
      <c r="Q194" s="219"/>
      <c r="R194" s="219"/>
      <c r="S194" s="219"/>
      <c r="T194" s="219"/>
      <c r="U194" s="219"/>
      <c r="V194" s="219"/>
      <c r="W194" s="219"/>
      <c r="X194" s="219"/>
    </row>
    <row r="195" spans="1:24">
      <c r="A195" s="219"/>
      <c r="B195" s="219"/>
      <c r="C195" s="219"/>
      <c r="D195" s="219"/>
      <c r="E195" s="219"/>
      <c r="F195" s="219"/>
      <c r="G195" s="219"/>
      <c r="H195" s="219"/>
      <c r="I195" s="219"/>
      <c r="J195" s="219"/>
      <c r="K195" s="219"/>
      <c r="L195" s="219"/>
      <c r="M195" s="219"/>
      <c r="N195" s="219"/>
      <c r="O195" s="219"/>
      <c r="P195" s="219"/>
      <c r="Q195" s="219"/>
      <c r="R195" s="219"/>
      <c r="S195" s="219"/>
      <c r="T195" s="219"/>
      <c r="U195" s="219"/>
      <c r="V195" s="219"/>
      <c r="W195" s="219"/>
      <c r="X195" s="219"/>
    </row>
    <row r="196" spans="1:24">
      <c r="A196" s="219"/>
      <c r="B196" s="219"/>
      <c r="C196" s="219"/>
      <c r="D196" s="219"/>
      <c r="E196" s="219"/>
      <c r="F196" s="219"/>
      <c r="G196" s="219"/>
      <c r="H196" s="219"/>
      <c r="I196" s="219"/>
      <c r="J196" s="219"/>
      <c r="K196" s="219"/>
      <c r="L196" s="219"/>
      <c r="M196" s="219"/>
      <c r="N196" s="219"/>
      <c r="O196" s="219"/>
      <c r="P196" s="219"/>
      <c r="Q196" s="219"/>
      <c r="R196" s="219"/>
      <c r="S196" s="219"/>
      <c r="T196" s="219"/>
      <c r="U196" s="219"/>
      <c r="V196" s="219"/>
      <c r="W196" s="219"/>
      <c r="X196" s="219"/>
    </row>
    <row r="197" spans="1:24">
      <c r="A197" s="219"/>
      <c r="B197" s="219"/>
      <c r="C197" s="219"/>
      <c r="D197" s="219"/>
      <c r="E197" s="219"/>
      <c r="F197" s="219"/>
      <c r="G197" s="219"/>
      <c r="H197" s="219"/>
      <c r="I197" s="219"/>
      <c r="J197" s="219"/>
      <c r="K197" s="219"/>
      <c r="L197" s="219"/>
      <c r="M197" s="219"/>
      <c r="N197" s="219"/>
      <c r="O197" s="219"/>
      <c r="P197" s="219"/>
      <c r="Q197" s="219"/>
      <c r="R197" s="219"/>
      <c r="S197" s="219"/>
      <c r="T197" s="219"/>
      <c r="U197" s="219"/>
      <c r="V197" s="219"/>
      <c r="W197" s="219"/>
      <c r="X197" s="219"/>
    </row>
    <row r="198" spans="1:24">
      <c r="A198" s="219"/>
      <c r="B198" s="219"/>
      <c r="C198" s="219"/>
      <c r="D198" s="219"/>
      <c r="E198" s="219"/>
      <c r="F198" s="219"/>
      <c r="G198" s="219"/>
      <c r="H198" s="219"/>
      <c r="I198" s="219"/>
      <c r="J198" s="219"/>
      <c r="K198" s="219"/>
      <c r="L198" s="219"/>
      <c r="M198" s="219"/>
      <c r="N198" s="219"/>
      <c r="O198" s="219"/>
      <c r="P198" s="219"/>
      <c r="Q198" s="219"/>
      <c r="R198" s="219"/>
      <c r="S198" s="219"/>
      <c r="T198" s="219"/>
      <c r="U198" s="219"/>
      <c r="V198" s="219"/>
      <c r="W198" s="219"/>
      <c r="X198" s="219"/>
    </row>
    <row r="199" spans="1:24">
      <c r="A199" s="219"/>
      <c r="B199" s="219"/>
      <c r="C199" s="219"/>
      <c r="D199" s="219"/>
      <c r="E199" s="219"/>
      <c r="F199" s="219"/>
      <c r="G199" s="219"/>
      <c r="H199" s="219"/>
      <c r="I199" s="219"/>
      <c r="J199" s="219"/>
      <c r="K199" s="219"/>
      <c r="L199" s="219"/>
      <c r="M199" s="219"/>
      <c r="N199" s="219"/>
      <c r="O199" s="219"/>
      <c r="P199" s="219"/>
      <c r="Q199" s="219"/>
      <c r="R199" s="219"/>
      <c r="S199" s="219"/>
      <c r="T199" s="219"/>
      <c r="U199" s="219"/>
      <c r="V199" s="219"/>
      <c r="W199" s="219"/>
      <c r="X199" s="219"/>
    </row>
    <row r="200" spans="1:24">
      <c r="A200" s="219"/>
      <c r="B200" s="219"/>
      <c r="C200" s="219"/>
      <c r="D200" s="219"/>
      <c r="E200" s="219"/>
      <c r="F200" s="219"/>
      <c r="G200" s="219"/>
      <c r="H200" s="219"/>
      <c r="I200" s="219"/>
      <c r="J200" s="219"/>
      <c r="K200" s="219"/>
      <c r="L200" s="219"/>
      <c r="M200" s="219"/>
      <c r="N200" s="219"/>
      <c r="O200" s="219"/>
      <c r="P200" s="219"/>
      <c r="Q200" s="219"/>
      <c r="R200" s="219"/>
      <c r="S200" s="219"/>
      <c r="T200" s="219"/>
      <c r="U200" s="219"/>
      <c r="V200" s="219"/>
      <c r="W200" s="219"/>
      <c r="X200" s="219"/>
    </row>
    <row r="201" spans="1:24">
      <c r="A201" s="219"/>
      <c r="B201" s="219"/>
      <c r="C201" s="219"/>
      <c r="D201" s="219"/>
      <c r="E201" s="219"/>
      <c r="F201" s="219"/>
      <c r="G201" s="219"/>
      <c r="H201" s="219"/>
      <c r="I201" s="219"/>
      <c r="J201" s="219"/>
      <c r="K201" s="219"/>
      <c r="L201" s="219"/>
      <c r="M201" s="219"/>
      <c r="N201" s="219"/>
      <c r="O201" s="219"/>
      <c r="P201" s="219"/>
      <c r="Q201" s="219"/>
      <c r="R201" s="219"/>
      <c r="S201" s="219"/>
      <c r="T201" s="219"/>
      <c r="U201" s="219"/>
      <c r="V201" s="219"/>
      <c r="W201" s="219"/>
      <c r="X201" s="219"/>
    </row>
    <row r="202" spans="1:24">
      <c r="A202" s="219"/>
      <c r="B202" s="219"/>
      <c r="C202" s="219"/>
      <c r="D202" s="219"/>
      <c r="E202" s="219"/>
      <c r="F202" s="219"/>
      <c r="G202" s="219"/>
      <c r="H202" s="219"/>
      <c r="I202" s="219"/>
      <c r="J202" s="219"/>
      <c r="K202" s="219"/>
      <c r="L202" s="219"/>
      <c r="M202" s="219"/>
      <c r="N202" s="219"/>
      <c r="O202" s="219"/>
      <c r="P202" s="219"/>
      <c r="Q202" s="219"/>
      <c r="R202" s="219"/>
      <c r="S202" s="219"/>
      <c r="T202" s="219"/>
      <c r="U202" s="219"/>
      <c r="V202" s="219"/>
      <c r="W202" s="219"/>
      <c r="X202" s="219"/>
    </row>
    <row r="203" spans="1:24">
      <c r="A203" s="219"/>
      <c r="B203" s="219"/>
      <c r="C203" s="219"/>
      <c r="D203" s="219"/>
      <c r="E203" s="219"/>
      <c r="F203" s="219"/>
      <c r="G203" s="219"/>
      <c r="H203" s="219"/>
      <c r="I203" s="219"/>
      <c r="J203" s="219"/>
      <c r="K203" s="219"/>
      <c r="L203" s="219"/>
      <c r="M203" s="219"/>
      <c r="N203" s="219"/>
      <c r="O203" s="219"/>
      <c r="P203" s="219"/>
      <c r="Q203" s="219"/>
      <c r="R203" s="219"/>
      <c r="S203" s="219"/>
      <c r="T203" s="219"/>
      <c r="U203" s="219"/>
      <c r="V203" s="219"/>
      <c r="W203" s="219"/>
      <c r="X203" s="219"/>
    </row>
    <row r="204" spans="1:24">
      <c r="A204" s="219"/>
      <c r="B204" s="219"/>
      <c r="C204" s="219"/>
      <c r="D204" s="219"/>
      <c r="E204" s="219"/>
      <c r="F204" s="219"/>
      <c r="G204" s="219"/>
      <c r="H204" s="219"/>
      <c r="I204" s="219"/>
      <c r="J204" s="219"/>
      <c r="K204" s="219"/>
      <c r="L204" s="219"/>
      <c r="M204" s="219"/>
      <c r="N204" s="219"/>
      <c r="O204" s="219"/>
      <c r="P204" s="219"/>
      <c r="Q204" s="219"/>
      <c r="R204" s="219"/>
      <c r="S204" s="219"/>
      <c r="T204" s="219"/>
      <c r="U204" s="219"/>
      <c r="V204" s="219"/>
      <c r="W204" s="219"/>
      <c r="X204" s="219"/>
    </row>
    <row r="205" spans="1:24">
      <c r="A205" s="219"/>
      <c r="B205" s="219"/>
      <c r="C205" s="219"/>
      <c r="D205" s="219"/>
      <c r="E205" s="219"/>
      <c r="F205" s="219"/>
      <c r="G205" s="219"/>
      <c r="H205" s="219"/>
      <c r="I205" s="219"/>
      <c r="J205" s="219"/>
      <c r="K205" s="219"/>
      <c r="L205" s="219"/>
      <c r="M205" s="219"/>
      <c r="N205" s="219"/>
      <c r="O205" s="219"/>
      <c r="P205" s="219"/>
      <c r="Q205" s="219"/>
      <c r="R205" s="219"/>
      <c r="S205" s="219"/>
      <c r="T205" s="219"/>
      <c r="U205" s="219"/>
      <c r="V205" s="219"/>
      <c r="W205" s="219"/>
      <c r="X205" s="219"/>
    </row>
    <row r="206" spans="1:24">
      <c r="A206" s="219"/>
      <c r="B206" s="219"/>
      <c r="C206" s="219"/>
      <c r="D206" s="219"/>
      <c r="E206" s="219"/>
      <c r="F206" s="219"/>
      <c r="G206" s="219"/>
      <c r="H206" s="219"/>
      <c r="I206" s="219"/>
      <c r="J206" s="219"/>
      <c r="K206" s="219"/>
      <c r="L206" s="219"/>
      <c r="M206" s="219"/>
      <c r="N206" s="219"/>
      <c r="O206" s="219"/>
      <c r="P206" s="219"/>
      <c r="Q206" s="219"/>
      <c r="R206" s="219"/>
      <c r="S206" s="219"/>
      <c r="T206" s="219"/>
      <c r="U206" s="219"/>
      <c r="V206" s="219"/>
      <c r="W206" s="219"/>
      <c r="X206" s="219"/>
    </row>
    <row r="207" spans="1:24">
      <c r="A207" s="219"/>
      <c r="B207" s="219"/>
      <c r="C207" s="219"/>
      <c r="D207" s="219"/>
      <c r="E207" s="219"/>
      <c r="F207" s="219"/>
      <c r="G207" s="219"/>
      <c r="H207" s="219"/>
      <c r="I207" s="219"/>
      <c r="J207" s="219"/>
      <c r="K207" s="219"/>
      <c r="L207" s="219"/>
      <c r="M207" s="219"/>
      <c r="N207" s="219"/>
      <c r="O207" s="219"/>
      <c r="P207" s="219"/>
      <c r="Q207" s="219"/>
      <c r="R207" s="219"/>
      <c r="S207" s="219"/>
      <c r="T207" s="219"/>
      <c r="U207" s="219"/>
      <c r="V207" s="219"/>
      <c r="W207" s="219"/>
      <c r="X207" s="219"/>
    </row>
    <row r="208" spans="1:24">
      <c r="A208" s="219"/>
      <c r="B208" s="219"/>
      <c r="C208" s="219"/>
      <c r="D208" s="219"/>
      <c r="E208" s="219"/>
      <c r="F208" s="219"/>
      <c r="G208" s="219"/>
      <c r="H208" s="219"/>
      <c r="I208" s="219"/>
      <c r="J208" s="219"/>
      <c r="K208" s="219"/>
      <c r="L208" s="219"/>
      <c r="M208" s="219"/>
      <c r="N208" s="219"/>
      <c r="O208" s="219"/>
      <c r="P208" s="219"/>
      <c r="Q208" s="219"/>
      <c r="R208" s="219"/>
      <c r="S208" s="219"/>
      <c r="T208" s="219"/>
      <c r="U208" s="219"/>
      <c r="V208" s="219"/>
      <c r="W208" s="219"/>
      <c r="X208" s="219"/>
    </row>
    <row r="209" spans="1:24">
      <c r="A209" s="219"/>
      <c r="B209" s="219"/>
      <c r="C209" s="219"/>
      <c r="D209" s="219"/>
      <c r="E209" s="219"/>
      <c r="F209" s="219"/>
      <c r="G209" s="219"/>
      <c r="H209" s="219"/>
      <c r="I209" s="219"/>
      <c r="J209" s="219"/>
      <c r="K209" s="219"/>
      <c r="L209" s="219"/>
      <c r="M209" s="219"/>
      <c r="N209" s="219"/>
      <c r="O209" s="219"/>
      <c r="P209" s="219"/>
      <c r="Q209" s="219"/>
      <c r="R209" s="219"/>
      <c r="S209" s="219"/>
      <c r="T209" s="219"/>
      <c r="U209" s="219"/>
      <c r="V209" s="219"/>
      <c r="W209" s="219"/>
      <c r="X209" s="219"/>
    </row>
    <row r="210" spans="1:24">
      <c r="A210" s="219"/>
      <c r="B210" s="219"/>
      <c r="C210" s="219"/>
      <c r="D210" s="219"/>
      <c r="E210" s="219"/>
      <c r="F210" s="219"/>
      <c r="G210" s="219"/>
      <c r="H210" s="219"/>
      <c r="I210" s="219"/>
      <c r="J210" s="219"/>
      <c r="K210" s="219"/>
      <c r="L210" s="219"/>
      <c r="M210" s="219"/>
      <c r="N210" s="219"/>
      <c r="O210" s="219"/>
      <c r="P210" s="219"/>
      <c r="Q210" s="219"/>
      <c r="R210" s="219"/>
      <c r="S210" s="219"/>
      <c r="T210" s="219"/>
      <c r="U210" s="219"/>
      <c r="V210" s="219"/>
      <c r="W210" s="219"/>
      <c r="X210" s="219"/>
    </row>
    <row r="211" spans="1:24">
      <c r="A211" s="219"/>
      <c r="B211" s="219"/>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row>
    <row r="212" spans="1:24">
      <c r="A212" s="219"/>
      <c r="B212" s="219"/>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row>
    <row r="213" spans="1:24">
      <c r="A213" s="219"/>
      <c r="B213" s="219"/>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row>
    <row r="214" spans="1:24">
      <c r="A214" s="219"/>
      <c r="B214" s="219"/>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row>
    <row r="215" spans="1:24">
      <c r="A215" s="219"/>
      <c r="B215" s="219"/>
      <c r="C215" s="219"/>
      <c r="D215" s="219"/>
      <c r="E215" s="219"/>
      <c r="F215" s="219"/>
      <c r="G215" s="219"/>
      <c r="H215" s="219"/>
      <c r="I215" s="219"/>
      <c r="J215" s="219"/>
      <c r="K215" s="219"/>
      <c r="L215" s="219"/>
      <c r="M215" s="219"/>
      <c r="N215" s="219"/>
      <c r="O215" s="219"/>
      <c r="P215" s="219"/>
      <c r="Q215" s="219"/>
      <c r="R215" s="219"/>
      <c r="S215" s="219"/>
      <c r="T215" s="219"/>
      <c r="U215" s="219"/>
      <c r="V215" s="219"/>
      <c r="W215" s="219"/>
      <c r="X215" s="219"/>
    </row>
    <row r="216" spans="1:24">
      <c r="A216" s="219"/>
      <c r="B216" s="219"/>
      <c r="C216" s="219"/>
      <c r="D216" s="219"/>
      <c r="E216" s="219"/>
      <c r="F216" s="219"/>
      <c r="G216" s="219"/>
      <c r="H216" s="219"/>
      <c r="I216" s="219"/>
      <c r="J216" s="219"/>
      <c r="K216" s="219"/>
      <c r="L216" s="219"/>
      <c r="M216" s="219"/>
      <c r="N216" s="219"/>
      <c r="O216" s="219"/>
      <c r="P216" s="219"/>
      <c r="Q216" s="219"/>
      <c r="R216" s="219"/>
      <c r="S216" s="219"/>
      <c r="T216" s="219"/>
      <c r="U216" s="219"/>
      <c r="V216" s="219"/>
      <c r="W216" s="219"/>
      <c r="X216" s="219"/>
    </row>
    <row r="217" spans="1:24">
      <c r="A217" s="219"/>
      <c r="B217" s="219"/>
      <c r="C217" s="219"/>
      <c r="D217" s="219"/>
      <c r="E217" s="219"/>
      <c r="F217" s="219"/>
      <c r="G217" s="219"/>
      <c r="H217" s="219"/>
      <c r="I217" s="219"/>
      <c r="J217" s="219"/>
      <c r="K217" s="219"/>
      <c r="L217" s="219"/>
      <c r="M217" s="219"/>
      <c r="N217" s="219"/>
      <c r="O217" s="219"/>
      <c r="P217" s="219"/>
      <c r="Q217" s="219"/>
      <c r="R217" s="219"/>
      <c r="S217" s="219"/>
      <c r="T217" s="219"/>
      <c r="U217" s="219"/>
      <c r="V217" s="219"/>
      <c r="W217" s="219"/>
      <c r="X217" s="219"/>
    </row>
    <row r="218" spans="1:24">
      <c r="A218" s="219"/>
      <c r="B218" s="219"/>
      <c r="C218" s="219"/>
      <c r="D218" s="219"/>
      <c r="E218" s="219"/>
      <c r="F218" s="219"/>
      <c r="G218" s="219"/>
      <c r="H218" s="219"/>
      <c r="I218" s="219"/>
      <c r="J218" s="219"/>
      <c r="K218" s="219"/>
      <c r="L218" s="219"/>
      <c r="M218" s="219"/>
      <c r="N218" s="219"/>
      <c r="O218" s="219"/>
      <c r="P218" s="219"/>
      <c r="Q218" s="219"/>
      <c r="R218" s="219"/>
      <c r="S218" s="219"/>
      <c r="T218" s="219"/>
      <c r="U218" s="219"/>
      <c r="V218" s="219"/>
      <c r="W218" s="219"/>
      <c r="X218" s="219"/>
    </row>
    <row r="219" spans="1:24">
      <c r="A219" s="219"/>
      <c r="B219" s="219"/>
      <c r="C219" s="219"/>
      <c r="D219" s="219"/>
      <c r="E219" s="219"/>
      <c r="F219" s="219"/>
      <c r="G219" s="219"/>
      <c r="H219" s="219"/>
      <c r="I219" s="219"/>
      <c r="J219" s="219"/>
      <c r="K219" s="219"/>
      <c r="L219" s="219"/>
      <c r="M219" s="219"/>
      <c r="N219" s="219"/>
      <c r="O219" s="219"/>
      <c r="P219" s="219"/>
      <c r="Q219" s="219"/>
      <c r="R219" s="219"/>
      <c r="S219" s="219"/>
      <c r="T219" s="219"/>
      <c r="U219" s="219"/>
      <c r="V219" s="219"/>
      <c r="W219" s="219"/>
      <c r="X219" s="219"/>
    </row>
    <row r="220" spans="1:24">
      <c r="A220" s="219"/>
      <c r="B220" s="219"/>
      <c r="C220" s="219"/>
      <c r="D220" s="219"/>
      <c r="E220" s="219"/>
      <c r="F220" s="219"/>
      <c r="G220" s="219"/>
      <c r="H220" s="219"/>
      <c r="I220" s="219"/>
      <c r="J220" s="219"/>
      <c r="K220" s="219"/>
      <c r="L220" s="219"/>
      <c r="M220" s="219"/>
      <c r="N220" s="219"/>
      <c r="O220" s="219"/>
      <c r="P220" s="219"/>
      <c r="Q220" s="219"/>
      <c r="R220" s="219"/>
      <c r="S220" s="219"/>
      <c r="T220" s="219"/>
      <c r="U220" s="219"/>
      <c r="V220" s="219"/>
      <c r="W220" s="219"/>
      <c r="X220" s="219"/>
    </row>
    <row r="221" spans="1:24">
      <c r="A221" s="219"/>
      <c r="B221" s="219"/>
      <c r="C221" s="219"/>
      <c r="D221" s="219"/>
      <c r="E221" s="219"/>
      <c r="F221" s="219"/>
      <c r="G221" s="219"/>
      <c r="H221" s="219"/>
      <c r="I221" s="219"/>
      <c r="J221" s="219"/>
      <c r="K221" s="219"/>
      <c r="L221" s="219"/>
      <c r="M221" s="219"/>
      <c r="N221" s="219"/>
      <c r="O221" s="219"/>
      <c r="P221" s="219"/>
      <c r="Q221" s="219"/>
      <c r="R221" s="219"/>
      <c r="S221" s="219"/>
      <c r="T221" s="219"/>
      <c r="U221" s="219"/>
      <c r="V221" s="219"/>
      <c r="W221" s="219"/>
      <c r="X221" s="219"/>
    </row>
    <row r="222" spans="1:24">
      <c r="A222" s="219"/>
      <c r="B222" s="219"/>
      <c r="C222" s="219"/>
      <c r="D222" s="219"/>
      <c r="E222" s="219"/>
      <c r="F222" s="219"/>
      <c r="G222" s="219"/>
      <c r="H222" s="219"/>
      <c r="I222" s="219"/>
      <c r="J222" s="219"/>
      <c r="K222" s="219"/>
      <c r="L222" s="219"/>
      <c r="M222" s="219"/>
      <c r="N222" s="219"/>
      <c r="O222" s="219"/>
      <c r="P222" s="219"/>
      <c r="Q222" s="219"/>
      <c r="R222" s="219"/>
      <c r="S222" s="219"/>
      <c r="T222" s="219"/>
      <c r="U222" s="219"/>
      <c r="V222" s="219"/>
      <c r="W222" s="219"/>
      <c r="X222" s="219"/>
    </row>
    <row r="223" spans="1:24">
      <c r="A223" s="219"/>
      <c r="B223" s="219"/>
      <c r="C223" s="219"/>
      <c r="D223" s="219"/>
      <c r="E223" s="219"/>
      <c r="F223" s="219"/>
      <c r="G223" s="219"/>
      <c r="H223" s="219"/>
      <c r="I223" s="219"/>
      <c r="J223" s="219"/>
      <c r="K223" s="219"/>
      <c r="L223" s="219"/>
      <c r="M223" s="219"/>
      <c r="N223" s="219"/>
      <c r="O223" s="219"/>
      <c r="P223" s="219"/>
      <c r="Q223" s="219"/>
      <c r="R223" s="219"/>
      <c r="S223" s="219"/>
      <c r="T223" s="219"/>
      <c r="U223" s="219"/>
      <c r="V223" s="219"/>
      <c r="W223" s="219"/>
      <c r="X223" s="219"/>
    </row>
    <row r="224" spans="1:24">
      <c r="A224" s="219"/>
      <c r="B224" s="219"/>
      <c r="C224" s="219"/>
      <c r="D224" s="219"/>
      <c r="E224" s="219"/>
      <c r="F224" s="219"/>
      <c r="G224" s="219"/>
      <c r="H224" s="219"/>
      <c r="I224" s="219"/>
      <c r="J224" s="219"/>
      <c r="K224" s="219"/>
      <c r="L224" s="219"/>
      <c r="M224" s="219"/>
      <c r="N224" s="219"/>
      <c r="O224" s="219"/>
      <c r="P224" s="219"/>
      <c r="Q224" s="219"/>
      <c r="R224" s="219"/>
      <c r="S224" s="219"/>
      <c r="T224" s="219"/>
      <c r="U224" s="219"/>
      <c r="V224" s="219"/>
      <c r="W224" s="219"/>
      <c r="X224" s="219"/>
    </row>
    <row r="225" spans="1:24">
      <c r="A225" s="219"/>
      <c r="B225" s="219"/>
      <c r="C225" s="219"/>
      <c r="D225" s="219"/>
      <c r="E225" s="219"/>
      <c r="F225" s="219"/>
      <c r="G225" s="219"/>
      <c r="H225" s="219"/>
      <c r="I225" s="219"/>
      <c r="J225" s="219"/>
      <c r="K225" s="219"/>
      <c r="L225" s="219"/>
      <c r="M225" s="219"/>
      <c r="N225" s="219"/>
      <c r="O225" s="219"/>
      <c r="P225" s="219"/>
      <c r="Q225" s="219"/>
      <c r="R225" s="219"/>
      <c r="S225" s="219"/>
      <c r="T225" s="219"/>
      <c r="U225" s="219"/>
      <c r="V225" s="219"/>
      <c r="W225" s="219"/>
      <c r="X225" s="219"/>
    </row>
    <row r="226" spans="1:24">
      <c r="A226" s="219"/>
      <c r="B226" s="219"/>
      <c r="C226" s="219"/>
      <c r="D226" s="219"/>
      <c r="E226" s="219"/>
      <c r="F226" s="219"/>
      <c r="G226" s="219"/>
      <c r="H226" s="219"/>
      <c r="I226" s="219"/>
      <c r="J226" s="219"/>
      <c r="K226" s="219"/>
      <c r="L226" s="219"/>
      <c r="M226" s="219"/>
      <c r="N226" s="219"/>
      <c r="O226" s="219"/>
      <c r="P226" s="219"/>
      <c r="Q226" s="219"/>
      <c r="R226" s="219"/>
      <c r="S226" s="219"/>
      <c r="T226" s="219"/>
      <c r="U226" s="219"/>
      <c r="V226" s="219"/>
      <c r="W226" s="219"/>
      <c r="X226" s="219"/>
    </row>
    <row r="227" spans="1:24">
      <c r="A227" s="219"/>
      <c r="B227" s="219"/>
      <c r="C227" s="219"/>
      <c r="D227" s="219"/>
      <c r="E227" s="219"/>
      <c r="F227" s="219"/>
      <c r="G227" s="219"/>
      <c r="H227" s="219"/>
      <c r="I227" s="219"/>
      <c r="J227" s="219"/>
      <c r="K227" s="219"/>
      <c r="L227" s="219"/>
      <c r="M227" s="219"/>
      <c r="N227" s="219"/>
      <c r="O227" s="219"/>
      <c r="P227" s="219"/>
      <c r="Q227" s="219"/>
      <c r="R227" s="219"/>
      <c r="S227" s="219"/>
      <c r="T227" s="219"/>
      <c r="U227" s="219"/>
      <c r="V227" s="219"/>
      <c r="W227" s="219"/>
      <c r="X227" s="219"/>
    </row>
    <row r="228" spans="1:24">
      <c r="A228" s="219"/>
      <c r="B228" s="219"/>
      <c r="C228" s="219"/>
      <c r="D228" s="219"/>
      <c r="E228" s="219"/>
      <c r="F228" s="219"/>
      <c r="G228" s="219"/>
      <c r="H228" s="219"/>
      <c r="I228" s="219"/>
      <c r="J228" s="219"/>
      <c r="K228" s="219"/>
      <c r="L228" s="219"/>
      <c r="M228" s="219"/>
      <c r="N228" s="219"/>
      <c r="O228" s="219"/>
      <c r="P228" s="219"/>
      <c r="Q228" s="219"/>
      <c r="R228" s="219"/>
      <c r="S228" s="219"/>
      <c r="T228" s="219"/>
      <c r="U228" s="219"/>
      <c r="V228" s="219"/>
      <c r="W228" s="219"/>
      <c r="X228" s="219"/>
    </row>
    <row r="229" spans="1:24">
      <c r="A229" s="219"/>
      <c r="B229" s="219"/>
      <c r="C229" s="219"/>
      <c r="D229" s="219"/>
      <c r="E229" s="219"/>
      <c r="F229" s="219"/>
      <c r="G229" s="219"/>
      <c r="H229" s="219"/>
      <c r="I229" s="219"/>
      <c r="J229" s="219"/>
      <c r="K229" s="219"/>
      <c r="L229" s="219"/>
      <c r="M229" s="219"/>
      <c r="N229" s="219"/>
      <c r="O229" s="219"/>
      <c r="P229" s="219"/>
      <c r="Q229" s="219"/>
      <c r="R229" s="219"/>
      <c r="S229" s="219"/>
      <c r="T229" s="219"/>
      <c r="U229" s="219"/>
      <c r="V229" s="219"/>
      <c r="W229" s="219"/>
      <c r="X229" s="219"/>
    </row>
    <row r="230" spans="1:24">
      <c r="A230" s="219"/>
      <c r="B230" s="219"/>
      <c r="C230" s="219"/>
      <c r="D230" s="219"/>
      <c r="E230" s="219"/>
      <c r="F230" s="219"/>
      <c r="G230" s="219"/>
      <c r="H230" s="219"/>
      <c r="I230" s="219"/>
      <c r="J230" s="219"/>
      <c r="K230" s="219"/>
      <c r="L230" s="219"/>
      <c r="M230" s="219"/>
      <c r="N230" s="219"/>
      <c r="O230" s="219"/>
      <c r="P230" s="219"/>
      <c r="Q230" s="219"/>
      <c r="R230" s="219"/>
      <c r="S230" s="219"/>
      <c r="T230" s="219"/>
      <c r="U230" s="219"/>
      <c r="V230" s="219"/>
      <c r="W230" s="219"/>
      <c r="X230" s="219"/>
    </row>
    <row r="231" spans="1:24">
      <c r="A231" s="219"/>
      <c r="B231" s="219"/>
      <c r="C231" s="219"/>
      <c r="D231" s="219"/>
      <c r="E231" s="219"/>
      <c r="F231" s="219"/>
      <c r="G231" s="219"/>
      <c r="H231" s="219"/>
      <c r="I231" s="219"/>
      <c r="J231" s="219"/>
      <c r="K231" s="219"/>
      <c r="L231" s="219"/>
      <c r="M231" s="219"/>
      <c r="N231" s="219"/>
      <c r="O231" s="219"/>
      <c r="P231" s="219"/>
      <c r="Q231" s="219"/>
      <c r="R231" s="219"/>
      <c r="S231" s="219"/>
      <c r="T231" s="219"/>
      <c r="U231" s="219"/>
      <c r="V231" s="219"/>
      <c r="W231" s="219"/>
      <c r="X231" s="219"/>
    </row>
    <row r="232" spans="1:24">
      <c r="A232" s="219"/>
      <c r="B232" s="219"/>
      <c r="C232" s="219"/>
      <c r="D232" s="219"/>
      <c r="E232" s="219"/>
      <c r="F232" s="219"/>
      <c r="G232" s="219"/>
      <c r="H232" s="219"/>
      <c r="I232" s="219"/>
      <c r="J232" s="219"/>
      <c r="K232" s="219"/>
      <c r="L232" s="219"/>
      <c r="M232" s="219"/>
      <c r="N232" s="219"/>
      <c r="O232" s="219"/>
      <c r="P232" s="219"/>
      <c r="Q232" s="219"/>
      <c r="R232" s="219"/>
      <c r="S232" s="219"/>
      <c r="T232" s="219"/>
      <c r="U232" s="219"/>
      <c r="V232" s="219"/>
      <c r="W232" s="219"/>
      <c r="X232" s="219"/>
    </row>
    <row r="233" spans="1:24">
      <c r="A233" s="219"/>
      <c r="B233" s="219"/>
      <c r="C233" s="219"/>
      <c r="D233" s="219"/>
      <c r="E233" s="219"/>
      <c r="F233" s="219"/>
      <c r="G233" s="219"/>
      <c r="H233" s="219"/>
      <c r="I233" s="219"/>
      <c r="J233" s="219"/>
      <c r="K233" s="219"/>
      <c r="L233" s="219"/>
      <c r="M233" s="219"/>
      <c r="N233" s="219"/>
      <c r="O233" s="219"/>
      <c r="P233" s="219"/>
      <c r="Q233" s="219"/>
      <c r="R233" s="219"/>
      <c r="S233" s="219"/>
      <c r="T233" s="219"/>
      <c r="U233" s="219"/>
      <c r="V233" s="219"/>
      <c r="W233" s="219"/>
      <c r="X233" s="219"/>
    </row>
    <row r="234" spans="1:24">
      <c r="A234" s="219"/>
      <c r="B234" s="219"/>
      <c r="C234" s="219"/>
      <c r="D234" s="219"/>
      <c r="E234" s="219"/>
      <c r="F234" s="219"/>
      <c r="G234" s="219"/>
      <c r="H234" s="219"/>
      <c r="I234" s="219"/>
      <c r="J234" s="219"/>
      <c r="K234" s="219"/>
      <c r="L234" s="219"/>
      <c r="M234" s="219"/>
      <c r="N234" s="219"/>
      <c r="O234" s="219"/>
      <c r="P234" s="219"/>
      <c r="Q234" s="219"/>
      <c r="R234" s="219"/>
      <c r="S234" s="219"/>
      <c r="T234" s="219"/>
      <c r="U234" s="219"/>
      <c r="V234" s="219"/>
      <c r="W234" s="219"/>
      <c r="X234" s="219"/>
    </row>
    <row r="235" spans="1:24">
      <c r="A235" s="219"/>
      <c r="B235" s="219"/>
      <c r="C235" s="219"/>
      <c r="D235" s="219"/>
      <c r="E235" s="219"/>
      <c r="F235" s="219"/>
      <c r="G235" s="219"/>
      <c r="H235" s="219"/>
      <c r="I235" s="219"/>
      <c r="J235" s="219"/>
      <c r="K235" s="219"/>
      <c r="L235" s="219"/>
      <c r="M235" s="219"/>
      <c r="N235" s="219"/>
      <c r="O235" s="219"/>
      <c r="P235" s="219"/>
      <c r="Q235" s="219"/>
      <c r="R235" s="219"/>
      <c r="S235" s="219"/>
      <c r="T235" s="219"/>
      <c r="U235" s="219"/>
      <c r="V235" s="219"/>
      <c r="W235" s="219"/>
      <c r="X235" s="219"/>
    </row>
    <row r="236" spans="1:24">
      <c r="A236" s="219"/>
      <c r="B236" s="219"/>
      <c r="C236" s="219"/>
      <c r="D236" s="219"/>
      <c r="E236" s="219"/>
      <c r="F236" s="219"/>
      <c r="G236" s="219"/>
      <c r="H236" s="219"/>
      <c r="I236" s="219"/>
      <c r="J236" s="219"/>
      <c r="K236" s="219"/>
      <c r="L236" s="219"/>
      <c r="M236" s="219"/>
      <c r="N236" s="219"/>
      <c r="O236" s="219"/>
      <c r="P236" s="219"/>
      <c r="Q236" s="219"/>
      <c r="R236" s="219"/>
      <c r="S236" s="219"/>
      <c r="T236" s="219"/>
      <c r="U236" s="219"/>
      <c r="V236" s="219"/>
      <c r="W236" s="219"/>
      <c r="X236" s="219"/>
    </row>
    <row r="237" spans="1:24">
      <c r="A237" s="219"/>
      <c r="B237" s="219"/>
      <c r="C237" s="219"/>
      <c r="D237" s="219"/>
      <c r="E237" s="219"/>
      <c r="F237" s="219"/>
      <c r="G237" s="219"/>
      <c r="H237" s="219"/>
      <c r="I237" s="219"/>
      <c r="J237" s="219"/>
      <c r="K237" s="219"/>
      <c r="L237" s="219"/>
      <c r="M237" s="219"/>
      <c r="N237" s="219"/>
      <c r="O237" s="219"/>
      <c r="P237" s="219"/>
      <c r="Q237" s="219"/>
      <c r="R237" s="219"/>
      <c r="S237" s="219"/>
      <c r="T237" s="219"/>
      <c r="U237" s="219"/>
      <c r="V237" s="219"/>
      <c r="W237" s="219"/>
      <c r="X237" s="219"/>
    </row>
    <row r="238" spans="1:24">
      <c r="A238" s="219"/>
      <c r="B238" s="219"/>
      <c r="C238" s="219"/>
      <c r="D238" s="219"/>
      <c r="E238" s="219"/>
      <c r="F238" s="219"/>
      <c r="G238" s="219"/>
      <c r="H238" s="219"/>
      <c r="I238" s="219"/>
      <c r="J238" s="219"/>
      <c r="K238" s="219"/>
      <c r="L238" s="219"/>
      <c r="M238" s="219"/>
      <c r="N238" s="219"/>
      <c r="O238" s="219"/>
      <c r="P238" s="219"/>
      <c r="Q238" s="219"/>
      <c r="R238" s="219"/>
      <c r="S238" s="219"/>
      <c r="T238" s="219"/>
      <c r="U238" s="219"/>
      <c r="V238" s="219"/>
      <c r="W238" s="219"/>
      <c r="X238" s="219"/>
    </row>
    <row r="239" spans="1:24">
      <c r="A239" s="219"/>
      <c r="B239" s="219"/>
      <c r="C239" s="219"/>
      <c r="D239" s="219"/>
      <c r="E239" s="219"/>
      <c r="F239" s="219"/>
      <c r="G239" s="219"/>
      <c r="H239" s="219"/>
      <c r="I239" s="219"/>
      <c r="J239" s="219"/>
      <c r="K239" s="219"/>
      <c r="L239" s="219"/>
      <c r="M239" s="219"/>
      <c r="N239" s="219"/>
      <c r="O239" s="219"/>
      <c r="P239" s="219"/>
      <c r="Q239" s="219"/>
      <c r="R239" s="219"/>
      <c r="S239" s="219"/>
      <c r="T239" s="219"/>
      <c r="U239" s="219"/>
      <c r="V239" s="219"/>
      <c r="W239" s="219"/>
      <c r="X239" s="219"/>
    </row>
    <row r="240" spans="1:24">
      <c r="A240" s="219"/>
      <c r="B240" s="219"/>
      <c r="C240" s="219"/>
      <c r="D240" s="219"/>
      <c r="E240" s="219"/>
      <c r="F240" s="219"/>
      <c r="G240" s="219"/>
      <c r="H240" s="219"/>
      <c r="I240" s="219"/>
      <c r="J240" s="219"/>
      <c r="K240" s="219"/>
      <c r="L240" s="219"/>
      <c r="M240" s="219"/>
      <c r="N240" s="219"/>
      <c r="O240" s="219"/>
      <c r="P240" s="219"/>
      <c r="Q240" s="219"/>
      <c r="R240" s="219"/>
      <c r="S240" s="219"/>
      <c r="T240" s="219"/>
      <c r="U240" s="219"/>
      <c r="V240" s="219"/>
      <c r="W240" s="219"/>
      <c r="X240" s="219"/>
    </row>
    <row r="241" spans="1:24">
      <c r="A241" s="219"/>
      <c r="B241" s="219"/>
      <c r="C241" s="219"/>
      <c r="D241" s="219"/>
      <c r="E241" s="219"/>
      <c r="F241" s="219"/>
      <c r="G241" s="219"/>
      <c r="H241" s="219"/>
      <c r="I241" s="219"/>
      <c r="J241" s="219"/>
      <c r="K241" s="219"/>
      <c r="L241" s="219"/>
      <c r="M241" s="219"/>
      <c r="N241" s="219"/>
      <c r="O241" s="219"/>
      <c r="P241" s="219"/>
      <c r="Q241" s="219"/>
      <c r="R241" s="219"/>
      <c r="S241" s="219"/>
      <c r="T241" s="219"/>
      <c r="U241" s="219"/>
      <c r="V241" s="219"/>
      <c r="W241" s="219"/>
      <c r="X241" s="219"/>
    </row>
    <row r="242" spans="1:24">
      <c r="A242" s="219"/>
      <c r="B242" s="219"/>
      <c r="C242" s="219"/>
      <c r="D242" s="219"/>
      <c r="E242" s="219"/>
      <c r="F242" s="219"/>
      <c r="G242" s="219"/>
      <c r="H242" s="219"/>
      <c r="I242" s="219"/>
      <c r="J242" s="219"/>
      <c r="K242" s="219"/>
      <c r="L242" s="219"/>
      <c r="M242" s="219"/>
      <c r="N242" s="219"/>
      <c r="O242" s="219"/>
      <c r="P242" s="219"/>
      <c r="Q242" s="219"/>
      <c r="R242" s="219"/>
      <c r="S242" s="219"/>
      <c r="T242" s="219"/>
      <c r="U242" s="219"/>
      <c r="V242" s="219"/>
      <c r="W242" s="219"/>
      <c r="X242" s="219"/>
    </row>
    <row r="243" spans="1:24">
      <c r="A243" s="219"/>
      <c r="B243" s="219"/>
      <c r="C243" s="219"/>
      <c r="D243" s="219"/>
      <c r="E243" s="219"/>
      <c r="F243" s="219"/>
      <c r="G243" s="219"/>
      <c r="H243" s="219"/>
      <c r="I243" s="219"/>
      <c r="J243" s="219"/>
      <c r="K243" s="219"/>
      <c r="L243" s="219"/>
      <c r="M243" s="219"/>
      <c r="N243" s="219"/>
      <c r="O243" s="219"/>
      <c r="P243" s="219"/>
      <c r="Q243" s="219"/>
      <c r="R243" s="219"/>
      <c r="S243" s="219"/>
      <c r="T243" s="219"/>
      <c r="U243" s="219"/>
      <c r="V243" s="219"/>
      <c r="W243" s="219"/>
      <c r="X243" s="219"/>
    </row>
    <row r="244" spans="1:24">
      <c r="A244" s="219"/>
      <c r="B244" s="219"/>
      <c r="C244" s="219"/>
      <c r="D244" s="219"/>
      <c r="E244" s="219"/>
      <c r="F244" s="219"/>
      <c r="G244" s="219"/>
      <c r="H244" s="219"/>
      <c r="I244" s="219"/>
      <c r="J244" s="219"/>
      <c r="K244" s="219"/>
      <c r="L244" s="219"/>
      <c r="M244" s="219"/>
      <c r="N244" s="219"/>
      <c r="O244" s="219"/>
      <c r="P244" s="219"/>
      <c r="Q244" s="219"/>
      <c r="R244" s="219"/>
      <c r="S244" s="219"/>
      <c r="T244" s="219"/>
      <c r="U244" s="219"/>
      <c r="V244" s="219"/>
      <c r="W244" s="219"/>
      <c r="X244" s="219"/>
    </row>
    <row r="245" spans="1:24">
      <c r="A245" s="219"/>
      <c r="B245" s="219"/>
      <c r="C245" s="219"/>
      <c r="D245" s="219"/>
      <c r="E245" s="219"/>
      <c r="F245" s="219"/>
      <c r="G245" s="219"/>
      <c r="H245" s="219"/>
      <c r="I245" s="219"/>
      <c r="J245" s="219"/>
      <c r="K245" s="219"/>
      <c r="L245" s="219"/>
      <c r="M245" s="219"/>
      <c r="N245" s="219"/>
      <c r="O245" s="219"/>
      <c r="P245" s="219"/>
      <c r="Q245" s="219"/>
      <c r="R245" s="219"/>
      <c r="S245" s="219"/>
      <c r="T245" s="219"/>
      <c r="U245" s="219"/>
      <c r="V245" s="219"/>
      <c r="W245" s="219"/>
      <c r="X245" s="219"/>
    </row>
    <row r="246" spans="1:24">
      <c r="A246" s="219"/>
      <c r="B246" s="219"/>
      <c r="C246" s="219"/>
      <c r="D246" s="219"/>
      <c r="E246" s="219"/>
      <c r="F246" s="219"/>
      <c r="G246" s="219"/>
      <c r="H246" s="219"/>
      <c r="I246" s="219"/>
      <c r="J246" s="219"/>
      <c r="K246" s="219"/>
      <c r="L246" s="219"/>
      <c r="M246" s="219"/>
      <c r="N246" s="219"/>
      <c r="O246" s="219"/>
      <c r="P246" s="219"/>
      <c r="Q246" s="219"/>
      <c r="R246" s="219"/>
      <c r="S246" s="219"/>
      <c r="T246" s="219"/>
      <c r="U246" s="219"/>
      <c r="V246" s="219"/>
      <c r="W246" s="219"/>
      <c r="X246" s="219"/>
    </row>
    <row r="247" spans="1:24">
      <c r="A247" s="219"/>
      <c r="B247" s="219"/>
      <c r="C247" s="219"/>
      <c r="D247" s="219"/>
      <c r="E247" s="219"/>
      <c r="F247" s="219"/>
      <c r="G247" s="219"/>
      <c r="H247" s="219"/>
      <c r="I247" s="219"/>
      <c r="J247" s="219"/>
      <c r="K247" s="219"/>
      <c r="L247" s="219"/>
      <c r="M247" s="219"/>
      <c r="N247" s="219"/>
      <c r="O247" s="219"/>
      <c r="P247" s="219"/>
      <c r="Q247" s="219"/>
      <c r="R247" s="219"/>
      <c r="S247" s="219"/>
      <c r="T247" s="219"/>
      <c r="U247" s="219"/>
      <c r="V247" s="219"/>
      <c r="W247" s="219"/>
      <c r="X247" s="219"/>
    </row>
    <row r="248" spans="1:24">
      <c r="A248" s="219"/>
      <c r="B248" s="219"/>
      <c r="C248" s="219"/>
      <c r="D248" s="219"/>
      <c r="E248" s="219"/>
      <c r="F248" s="219"/>
      <c r="G248" s="219"/>
      <c r="H248" s="219"/>
      <c r="I248" s="219"/>
      <c r="J248" s="219"/>
      <c r="K248" s="219"/>
      <c r="L248" s="219"/>
      <c r="M248" s="219"/>
      <c r="N248" s="219"/>
      <c r="O248" s="219"/>
      <c r="P248" s="219"/>
      <c r="Q248" s="219"/>
      <c r="R248" s="219"/>
      <c r="S248" s="219"/>
      <c r="T248" s="219"/>
      <c r="U248" s="219"/>
      <c r="V248" s="219"/>
      <c r="W248" s="219"/>
      <c r="X248" s="219"/>
    </row>
    <row r="249" spans="1:24">
      <c r="A249" s="219"/>
      <c r="B249" s="219"/>
      <c r="C249" s="219"/>
      <c r="D249" s="219"/>
      <c r="E249" s="219"/>
      <c r="F249" s="219"/>
      <c r="G249" s="219"/>
      <c r="H249" s="219"/>
      <c r="I249" s="219"/>
      <c r="J249" s="219"/>
      <c r="K249" s="219"/>
      <c r="L249" s="219"/>
      <c r="M249" s="219"/>
      <c r="N249" s="219"/>
      <c r="O249" s="219"/>
      <c r="P249" s="219"/>
      <c r="Q249" s="219"/>
      <c r="R249" s="219"/>
      <c r="S249" s="219"/>
      <c r="T249" s="219"/>
      <c r="U249" s="219"/>
      <c r="V249" s="219"/>
      <c r="W249" s="219"/>
      <c r="X249" s="219"/>
    </row>
    <row r="250" spans="1:24">
      <c r="A250" s="219"/>
      <c r="B250" s="219"/>
      <c r="C250" s="219"/>
      <c r="D250" s="219"/>
      <c r="E250" s="219"/>
      <c r="F250" s="219"/>
      <c r="G250" s="219"/>
      <c r="H250" s="219"/>
      <c r="I250" s="219"/>
      <c r="J250" s="219"/>
      <c r="K250" s="219"/>
      <c r="L250" s="219"/>
      <c r="M250" s="219"/>
      <c r="N250" s="219"/>
      <c r="O250" s="219"/>
      <c r="P250" s="219"/>
      <c r="Q250" s="219"/>
      <c r="R250" s="219"/>
      <c r="S250" s="219"/>
      <c r="T250" s="219"/>
      <c r="U250" s="219"/>
      <c r="V250" s="219"/>
      <c r="W250" s="219"/>
      <c r="X250" s="219"/>
    </row>
    <row r="251" spans="1:24">
      <c r="A251" s="219"/>
      <c r="B251" s="219"/>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row>
    <row r="252" spans="1:24">
      <c r="A252" s="219"/>
      <c r="B252" s="219"/>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row>
    <row r="253" spans="1:24">
      <c r="A253" s="219"/>
      <c r="B253" s="219"/>
      <c r="C253" s="219"/>
      <c r="D253" s="219"/>
      <c r="E253" s="219"/>
      <c r="F253" s="219"/>
      <c r="G253" s="219"/>
      <c r="H253" s="219"/>
      <c r="I253" s="219"/>
      <c r="J253" s="219"/>
      <c r="K253" s="219"/>
      <c r="L253" s="219"/>
      <c r="M253" s="219"/>
      <c r="N253" s="219"/>
      <c r="O253" s="219"/>
      <c r="P253" s="219"/>
      <c r="Q253" s="219"/>
      <c r="R253" s="219"/>
      <c r="S253" s="219"/>
      <c r="T253" s="219"/>
      <c r="U253" s="219"/>
      <c r="V253" s="219"/>
      <c r="W253" s="219"/>
      <c r="X253" s="219"/>
    </row>
    <row r="254" spans="1:24">
      <c r="A254" s="219"/>
      <c r="B254" s="219"/>
      <c r="C254" s="219"/>
      <c r="D254" s="219"/>
      <c r="E254" s="219"/>
      <c r="F254" s="219"/>
      <c r="G254" s="219"/>
      <c r="H254" s="219"/>
      <c r="I254" s="219"/>
      <c r="J254" s="219"/>
      <c r="K254" s="219"/>
      <c r="L254" s="219"/>
      <c r="M254" s="219"/>
      <c r="N254" s="219"/>
      <c r="O254" s="219"/>
      <c r="P254" s="219"/>
      <c r="Q254" s="219"/>
      <c r="R254" s="219"/>
      <c r="S254" s="219"/>
      <c r="T254" s="219"/>
      <c r="U254" s="219"/>
      <c r="V254" s="219"/>
      <c r="W254" s="219"/>
      <c r="X254" s="219"/>
    </row>
    <row r="255" spans="1:24">
      <c r="A255" s="219"/>
      <c r="B255" s="219"/>
      <c r="C255" s="219"/>
      <c r="D255" s="219"/>
      <c r="E255" s="219"/>
      <c r="F255" s="219"/>
      <c r="G255" s="219"/>
      <c r="H255" s="219"/>
      <c r="I255" s="219"/>
      <c r="J255" s="219"/>
      <c r="K255" s="219"/>
      <c r="L255" s="219"/>
      <c r="M255" s="219"/>
      <c r="N255" s="219"/>
      <c r="O255" s="219"/>
      <c r="P255" s="219"/>
      <c r="Q255" s="219"/>
      <c r="R255" s="219"/>
      <c r="S255" s="219"/>
      <c r="T255" s="219"/>
      <c r="U255" s="219"/>
      <c r="V255" s="219"/>
      <c r="W255" s="219"/>
      <c r="X255" s="219"/>
    </row>
    <row r="256" spans="1:24">
      <c r="A256" s="219"/>
      <c r="B256" s="219"/>
      <c r="C256" s="219"/>
      <c r="D256" s="219"/>
      <c r="E256" s="219"/>
      <c r="F256" s="219"/>
      <c r="G256" s="219"/>
      <c r="H256" s="219"/>
      <c r="I256" s="219"/>
      <c r="J256" s="219"/>
      <c r="K256" s="219"/>
      <c r="L256" s="219"/>
      <c r="M256" s="219"/>
      <c r="N256" s="219"/>
      <c r="O256" s="219"/>
      <c r="P256" s="219"/>
      <c r="Q256" s="219"/>
      <c r="R256" s="219"/>
      <c r="S256" s="219"/>
      <c r="T256" s="219"/>
      <c r="U256" s="219"/>
      <c r="V256" s="219"/>
      <c r="W256" s="219"/>
      <c r="X256" s="219"/>
    </row>
    <row r="257" spans="1:24">
      <c r="A257" s="219"/>
      <c r="B257" s="219"/>
      <c r="C257" s="219"/>
      <c r="D257" s="219"/>
      <c r="E257" s="219"/>
      <c r="F257" s="219"/>
      <c r="G257" s="219"/>
      <c r="H257" s="219"/>
      <c r="I257" s="219"/>
      <c r="J257" s="219"/>
      <c r="K257" s="219"/>
      <c r="L257" s="219"/>
      <c r="M257" s="219"/>
      <c r="N257" s="219"/>
      <c r="O257" s="219"/>
      <c r="P257" s="219"/>
      <c r="Q257" s="219"/>
      <c r="R257" s="219"/>
      <c r="S257" s="219"/>
      <c r="T257" s="219"/>
      <c r="U257" s="219"/>
      <c r="V257" s="219"/>
      <c r="W257" s="219"/>
      <c r="X257" s="219"/>
    </row>
    <row r="258" spans="1:24">
      <c r="A258" s="219"/>
      <c r="B258" s="219"/>
      <c r="C258" s="219"/>
      <c r="D258" s="219"/>
      <c r="E258" s="219"/>
      <c r="F258" s="219"/>
      <c r="G258" s="219"/>
      <c r="H258" s="219"/>
      <c r="I258" s="219"/>
      <c r="J258" s="219"/>
      <c r="K258" s="219"/>
      <c r="L258" s="219"/>
      <c r="M258" s="219"/>
      <c r="N258" s="219"/>
      <c r="O258" s="219"/>
      <c r="P258" s="219"/>
      <c r="Q258" s="219"/>
      <c r="R258" s="219"/>
      <c r="S258" s="219"/>
      <c r="T258" s="219"/>
      <c r="U258" s="219"/>
      <c r="V258" s="219"/>
      <c r="W258" s="219"/>
      <c r="X258" s="219"/>
    </row>
    <row r="259" spans="1:24">
      <c r="A259" s="219"/>
      <c r="B259" s="219"/>
      <c r="C259" s="219"/>
      <c r="D259" s="219"/>
      <c r="E259" s="219"/>
      <c r="F259" s="219"/>
      <c r="G259" s="219"/>
      <c r="H259" s="219"/>
      <c r="I259" s="219"/>
      <c r="J259" s="219"/>
      <c r="K259" s="219"/>
      <c r="L259" s="219"/>
      <c r="M259" s="219"/>
      <c r="N259" s="219"/>
      <c r="O259" s="219"/>
      <c r="P259" s="219"/>
      <c r="Q259" s="219"/>
      <c r="R259" s="219"/>
      <c r="S259" s="219"/>
      <c r="T259" s="219"/>
      <c r="U259" s="219"/>
      <c r="V259" s="219"/>
      <c r="W259" s="219"/>
      <c r="X259" s="219"/>
    </row>
    <row r="260" spans="1:24">
      <c r="A260" s="219"/>
      <c r="B260" s="219"/>
      <c r="C260" s="219"/>
      <c r="D260" s="219"/>
      <c r="E260" s="219"/>
      <c r="F260" s="219"/>
      <c r="G260" s="219"/>
      <c r="H260" s="219"/>
      <c r="I260" s="219"/>
      <c r="J260" s="219"/>
      <c r="K260" s="219"/>
      <c r="L260" s="219"/>
      <c r="M260" s="219"/>
      <c r="N260" s="219"/>
      <c r="O260" s="219"/>
      <c r="P260" s="219"/>
      <c r="Q260" s="219"/>
      <c r="R260" s="219"/>
      <c r="S260" s="219"/>
      <c r="T260" s="219"/>
      <c r="U260" s="219"/>
      <c r="V260" s="219"/>
      <c r="W260" s="219"/>
      <c r="X260" s="219"/>
    </row>
    <row r="261" spans="1:24">
      <c r="A261" s="219"/>
      <c r="B261" s="219"/>
      <c r="C261" s="219"/>
      <c r="D261" s="219"/>
      <c r="E261" s="219"/>
      <c r="F261" s="219"/>
      <c r="G261" s="219"/>
      <c r="H261" s="219"/>
      <c r="I261" s="219"/>
      <c r="J261" s="219"/>
      <c r="K261" s="219"/>
      <c r="L261" s="219"/>
      <c r="M261" s="219"/>
      <c r="N261" s="219"/>
      <c r="O261" s="219"/>
      <c r="P261" s="219"/>
      <c r="Q261" s="219"/>
      <c r="R261" s="219"/>
      <c r="S261" s="219"/>
      <c r="T261" s="219"/>
      <c r="U261" s="219"/>
      <c r="V261" s="219"/>
      <c r="W261" s="219"/>
      <c r="X261" s="219"/>
    </row>
    <row r="262" spans="1:24">
      <c r="A262" s="219"/>
      <c r="B262" s="219"/>
      <c r="C262" s="219"/>
      <c r="D262" s="219"/>
      <c r="E262" s="219"/>
      <c r="F262" s="219"/>
      <c r="G262" s="219"/>
      <c r="H262" s="219"/>
      <c r="I262" s="219"/>
      <c r="J262" s="219"/>
      <c r="K262" s="219"/>
      <c r="L262" s="219"/>
      <c r="M262" s="219"/>
      <c r="N262" s="219"/>
      <c r="O262" s="219"/>
      <c r="P262" s="219"/>
      <c r="Q262" s="219"/>
      <c r="R262" s="219"/>
      <c r="S262" s="219"/>
      <c r="T262" s="219"/>
      <c r="U262" s="219"/>
      <c r="V262" s="219"/>
      <c r="W262" s="219"/>
      <c r="X262" s="219"/>
    </row>
    <row r="263" spans="1:24">
      <c r="A263" s="219"/>
      <c r="B263" s="219"/>
      <c r="C263" s="219"/>
      <c r="D263" s="219"/>
      <c r="E263" s="219"/>
      <c r="F263" s="219"/>
      <c r="G263" s="219"/>
      <c r="H263" s="219"/>
      <c r="I263" s="219"/>
      <c r="J263" s="219"/>
      <c r="K263" s="219"/>
      <c r="L263" s="219"/>
      <c r="M263" s="219"/>
      <c r="N263" s="219"/>
      <c r="O263" s="219"/>
      <c r="P263" s="219"/>
      <c r="Q263" s="219"/>
      <c r="R263" s="219"/>
      <c r="S263" s="219"/>
      <c r="T263" s="219"/>
      <c r="U263" s="219"/>
      <c r="V263" s="219"/>
      <c r="W263" s="219"/>
      <c r="X263" s="219"/>
    </row>
    <row r="264" spans="1:24">
      <c r="A264" s="219"/>
      <c r="B264" s="219"/>
      <c r="C264" s="219"/>
      <c r="D264" s="219"/>
      <c r="E264" s="219"/>
      <c r="F264" s="219"/>
      <c r="G264" s="219"/>
      <c r="H264" s="219"/>
      <c r="I264" s="219"/>
      <c r="J264" s="219"/>
      <c r="K264" s="219"/>
      <c r="L264" s="219"/>
      <c r="M264" s="219"/>
      <c r="N264" s="219"/>
      <c r="O264" s="219"/>
      <c r="P264" s="219"/>
      <c r="Q264" s="219"/>
      <c r="R264" s="219"/>
      <c r="S264" s="219"/>
      <c r="T264" s="219"/>
      <c r="U264" s="219"/>
      <c r="V264" s="219"/>
      <c r="W264" s="219"/>
      <c r="X264" s="219"/>
    </row>
    <row r="265" spans="1:24">
      <c r="A265" s="219"/>
      <c r="B265" s="219"/>
      <c r="C265" s="219"/>
      <c r="D265" s="219"/>
      <c r="E265" s="219"/>
      <c r="F265" s="219"/>
      <c r="G265" s="219"/>
      <c r="H265" s="219"/>
      <c r="I265" s="219"/>
      <c r="J265" s="219"/>
      <c r="K265" s="219"/>
      <c r="L265" s="219"/>
      <c r="M265" s="219"/>
      <c r="N265" s="219"/>
      <c r="O265" s="219"/>
      <c r="P265" s="219"/>
      <c r="Q265" s="219"/>
      <c r="R265" s="219"/>
      <c r="S265" s="219"/>
      <c r="T265" s="219"/>
      <c r="U265" s="219"/>
      <c r="V265" s="219"/>
      <c r="W265" s="219"/>
      <c r="X265" s="219"/>
    </row>
    <row r="266" spans="1:24">
      <c r="A266" s="219"/>
      <c r="B266" s="219"/>
      <c r="C266" s="219"/>
      <c r="D266" s="219"/>
      <c r="E266" s="219"/>
      <c r="F266" s="219"/>
      <c r="G266" s="219"/>
      <c r="H266" s="219"/>
      <c r="I266" s="219"/>
      <c r="J266" s="219"/>
      <c r="K266" s="219"/>
      <c r="L266" s="219"/>
      <c r="M266" s="219"/>
      <c r="N266" s="219"/>
      <c r="O266" s="219"/>
      <c r="P266" s="219"/>
      <c r="Q266" s="219"/>
      <c r="R266" s="219"/>
      <c r="S266" s="219"/>
      <c r="T266" s="219"/>
      <c r="U266" s="219"/>
      <c r="V266" s="219"/>
      <c r="W266" s="219"/>
      <c r="X266" s="219"/>
    </row>
    <row r="267" spans="1:24">
      <c r="A267" s="219"/>
      <c r="B267" s="219"/>
      <c r="C267" s="219"/>
      <c r="D267" s="219"/>
      <c r="E267" s="219"/>
      <c r="F267" s="219"/>
      <c r="G267" s="219"/>
      <c r="H267" s="219"/>
      <c r="I267" s="219"/>
      <c r="J267" s="219"/>
      <c r="K267" s="219"/>
      <c r="L267" s="219"/>
      <c r="M267" s="219"/>
      <c r="N267" s="219"/>
      <c r="O267" s="219"/>
      <c r="P267" s="219"/>
      <c r="Q267" s="219"/>
      <c r="R267" s="219"/>
      <c r="S267" s="219"/>
      <c r="T267" s="219"/>
      <c r="U267" s="219"/>
      <c r="V267" s="219"/>
      <c r="W267" s="219"/>
      <c r="X267" s="219"/>
    </row>
    <row r="268" spans="1:24">
      <c r="A268" s="219"/>
      <c r="B268" s="219"/>
      <c r="C268" s="219"/>
      <c r="D268" s="219"/>
      <c r="E268" s="219"/>
      <c r="F268" s="219"/>
      <c r="G268" s="219"/>
      <c r="H268" s="219"/>
      <c r="I268" s="219"/>
      <c r="J268" s="219"/>
      <c r="K268" s="219"/>
      <c r="L268" s="219"/>
      <c r="M268" s="219"/>
      <c r="N268" s="219"/>
      <c r="O268" s="219"/>
      <c r="P268" s="219"/>
      <c r="Q268" s="219"/>
      <c r="R268" s="219"/>
      <c r="S268" s="219"/>
      <c r="T268" s="219"/>
      <c r="U268" s="219"/>
      <c r="V268" s="219"/>
      <c r="W268" s="219"/>
      <c r="X268" s="219"/>
    </row>
    <row r="269" spans="1:24">
      <c r="A269" s="219"/>
      <c r="B269" s="219"/>
      <c r="C269" s="219"/>
      <c r="D269" s="219"/>
      <c r="E269" s="219"/>
      <c r="F269" s="219"/>
      <c r="G269" s="219"/>
      <c r="H269" s="219"/>
      <c r="I269" s="219"/>
      <c r="J269" s="219"/>
      <c r="K269" s="219"/>
      <c r="L269" s="219"/>
      <c r="M269" s="219"/>
      <c r="N269" s="219"/>
      <c r="O269" s="219"/>
      <c r="P269" s="219"/>
      <c r="Q269" s="219"/>
      <c r="R269" s="219"/>
      <c r="S269" s="219"/>
      <c r="T269" s="219"/>
      <c r="U269" s="219"/>
      <c r="V269" s="219"/>
      <c r="W269" s="219"/>
      <c r="X269" s="219"/>
    </row>
    <row r="270" spans="1:24">
      <c r="A270" s="219"/>
      <c r="B270" s="219"/>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row>
    <row r="271" spans="1:24">
      <c r="A271" s="219"/>
      <c r="B271" s="219"/>
      <c r="C271" s="219"/>
      <c r="D271" s="219"/>
      <c r="E271" s="219"/>
      <c r="F271" s="219"/>
      <c r="G271" s="219"/>
      <c r="H271" s="219"/>
      <c r="I271" s="219"/>
      <c r="J271" s="219"/>
      <c r="K271" s="219"/>
      <c r="L271" s="219"/>
      <c r="M271" s="219"/>
      <c r="N271" s="219"/>
      <c r="O271" s="219"/>
      <c r="P271" s="219"/>
      <c r="Q271" s="219"/>
      <c r="R271" s="219"/>
      <c r="S271" s="219"/>
      <c r="T271" s="219"/>
      <c r="U271" s="219"/>
      <c r="V271" s="219"/>
      <c r="W271" s="219"/>
      <c r="X271" s="219"/>
    </row>
    <row r="272" spans="1:24">
      <c r="A272" s="219"/>
      <c r="B272" s="219"/>
      <c r="C272" s="219"/>
      <c r="D272" s="219"/>
      <c r="E272" s="219"/>
      <c r="F272" s="219"/>
      <c r="G272" s="219"/>
      <c r="H272" s="219"/>
      <c r="I272" s="219"/>
      <c r="J272" s="219"/>
      <c r="K272" s="219"/>
      <c r="L272" s="219"/>
      <c r="M272" s="219"/>
      <c r="N272" s="219"/>
      <c r="O272" s="219"/>
      <c r="P272" s="219"/>
      <c r="Q272" s="219"/>
      <c r="R272" s="219"/>
      <c r="S272" s="219"/>
      <c r="T272" s="219"/>
      <c r="U272" s="219"/>
      <c r="V272" s="219"/>
      <c r="W272" s="219"/>
      <c r="X272" s="219"/>
    </row>
    <row r="273" spans="1:24">
      <c r="A273" s="219"/>
      <c r="B273" s="219"/>
      <c r="C273" s="219"/>
      <c r="D273" s="219"/>
      <c r="E273" s="219"/>
      <c r="F273" s="219"/>
      <c r="G273" s="219"/>
      <c r="H273" s="219"/>
      <c r="I273" s="219"/>
      <c r="J273" s="219"/>
      <c r="K273" s="219"/>
      <c r="L273" s="219"/>
      <c r="M273" s="219"/>
      <c r="N273" s="219"/>
      <c r="O273" s="219"/>
      <c r="P273" s="219"/>
      <c r="Q273" s="219"/>
      <c r="R273" s="219"/>
      <c r="S273" s="219"/>
      <c r="T273" s="219"/>
      <c r="U273" s="219"/>
      <c r="V273" s="219"/>
      <c r="W273" s="219"/>
      <c r="X273" s="219"/>
    </row>
    <row r="274" spans="1:24">
      <c r="A274" s="219"/>
      <c r="B274" s="219"/>
      <c r="C274" s="219"/>
      <c r="D274" s="219"/>
      <c r="E274" s="219"/>
      <c r="F274" s="219"/>
      <c r="G274" s="219"/>
      <c r="H274" s="219"/>
      <c r="I274" s="219"/>
      <c r="J274" s="219"/>
      <c r="K274" s="219"/>
      <c r="L274" s="219"/>
      <c r="M274" s="219"/>
      <c r="N274" s="219"/>
      <c r="O274" s="219"/>
      <c r="P274" s="219"/>
      <c r="Q274" s="219"/>
      <c r="R274" s="219"/>
      <c r="S274" s="219"/>
      <c r="T274" s="219"/>
      <c r="U274" s="219"/>
      <c r="V274" s="219"/>
      <c r="W274" s="219"/>
      <c r="X274" s="219"/>
    </row>
    <row r="275" spans="1:24">
      <c r="A275" s="219"/>
      <c r="B275" s="219"/>
      <c r="C275" s="219"/>
      <c r="D275" s="219"/>
      <c r="E275" s="219"/>
      <c r="F275" s="219"/>
      <c r="G275" s="219"/>
      <c r="H275" s="219"/>
      <c r="I275" s="219"/>
      <c r="J275" s="219"/>
      <c r="K275" s="219"/>
      <c r="L275" s="219"/>
      <c r="M275" s="219"/>
      <c r="N275" s="219"/>
      <c r="O275" s="219"/>
      <c r="P275" s="219"/>
      <c r="Q275" s="219"/>
      <c r="R275" s="219"/>
      <c r="S275" s="219"/>
      <c r="T275" s="219"/>
      <c r="U275" s="219"/>
      <c r="V275" s="219"/>
      <c r="W275" s="219"/>
      <c r="X275" s="219"/>
    </row>
    <row r="276" spans="1:24">
      <c r="A276" s="219"/>
      <c r="B276" s="219"/>
      <c r="C276" s="219"/>
      <c r="D276" s="219"/>
      <c r="E276" s="219"/>
      <c r="F276" s="219"/>
      <c r="G276" s="219"/>
      <c r="H276" s="219"/>
      <c r="I276" s="219"/>
      <c r="J276" s="219"/>
      <c r="K276" s="219"/>
      <c r="L276" s="219"/>
      <c r="M276" s="219"/>
      <c r="N276" s="219"/>
      <c r="O276" s="219"/>
      <c r="P276" s="219"/>
      <c r="Q276" s="219"/>
      <c r="R276" s="219"/>
      <c r="S276" s="219"/>
      <c r="T276" s="219"/>
      <c r="U276" s="219"/>
      <c r="V276" s="219"/>
      <c r="W276" s="219"/>
      <c r="X276" s="219"/>
    </row>
    <row r="277" spans="1:24">
      <c r="A277" s="219"/>
      <c r="B277" s="219"/>
      <c r="C277" s="219"/>
      <c r="D277" s="219"/>
      <c r="E277" s="219"/>
      <c r="F277" s="219"/>
      <c r="G277" s="219"/>
      <c r="H277" s="219"/>
      <c r="I277" s="219"/>
      <c r="J277" s="219"/>
      <c r="K277" s="219"/>
      <c r="L277" s="219"/>
      <c r="M277" s="219"/>
      <c r="N277" s="219"/>
      <c r="O277" s="219"/>
      <c r="P277" s="219"/>
      <c r="Q277" s="219"/>
      <c r="R277" s="219"/>
      <c r="S277" s="219"/>
      <c r="T277" s="219"/>
      <c r="U277" s="219"/>
      <c r="V277" s="219"/>
      <c r="W277" s="219"/>
      <c r="X277" s="219"/>
    </row>
    <row r="278" spans="1:24">
      <c r="A278" s="219"/>
      <c r="B278" s="219"/>
      <c r="C278" s="219"/>
      <c r="D278" s="219"/>
      <c r="E278" s="219"/>
      <c r="F278" s="219"/>
      <c r="G278" s="219"/>
      <c r="H278" s="219"/>
      <c r="I278" s="219"/>
      <c r="J278" s="219"/>
      <c r="K278" s="219"/>
      <c r="L278" s="219"/>
      <c r="M278" s="219"/>
      <c r="N278" s="219"/>
      <c r="O278" s="219"/>
      <c r="P278" s="219"/>
      <c r="Q278" s="219"/>
      <c r="R278" s="219"/>
      <c r="S278" s="219"/>
      <c r="T278" s="219"/>
      <c r="U278" s="219"/>
      <c r="V278" s="219"/>
      <c r="W278" s="219"/>
      <c r="X278" s="219"/>
    </row>
    <row r="279" spans="1:24">
      <c r="A279" s="219"/>
      <c r="B279" s="219"/>
      <c r="C279" s="219"/>
      <c r="D279" s="219"/>
      <c r="E279" s="219"/>
      <c r="F279" s="219"/>
      <c r="G279" s="219"/>
      <c r="H279" s="219"/>
      <c r="I279" s="219"/>
      <c r="J279" s="219"/>
      <c r="K279" s="219"/>
      <c r="L279" s="219"/>
      <c r="M279" s="219"/>
      <c r="N279" s="219"/>
      <c r="O279" s="219"/>
      <c r="P279" s="219"/>
      <c r="Q279" s="219"/>
      <c r="R279" s="219"/>
      <c r="S279" s="219"/>
      <c r="T279" s="219"/>
      <c r="U279" s="219"/>
      <c r="V279" s="219"/>
      <c r="W279" s="219"/>
      <c r="X279" s="219"/>
    </row>
    <row r="280" spans="1:24">
      <c r="A280" s="219"/>
      <c r="B280" s="219"/>
      <c r="C280" s="219"/>
      <c r="D280" s="219"/>
      <c r="E280" s="219"/>
      <c r="F280" s="219"/>
      <c r="G280" s="219"/>
      <c r="H280" s="219"/>
      <c r="I280" s="219"/>
      <c r="J280" s="219"/>
      <c r="K280" s="219"/>
      <c r="L280" s="219"/>
      <c r="M280" s="219"/>
      <c r="N280" s="219"/>
      <c r="O280" s="219"/>
      <c r="P280" s="219"/>
      <c r="Q280" s="219"/>
      <c r="R280" s="219"/>
      <c r="S280" s="219"/>
      <c r="T280" s="219"/>
      <c r="U280" s="219"/>
      <c r="V280" s="219"/>
      <c r="W280" s="219"/>
      <c r="X280" s="219"/>
    </row>
    <row r="281" spans="1:24">
      <c r="A281" s="219"/>
      <c r="B281" s="219"/>
      <c r="C281" s="219"/>
      <c r="D281" s="219"/>
      <c r="E281" s="219"/>
      <c r="F281" s="219"/>
      <c r="G281" s="219"/>
      <c r="H281" s="219"/>
      <c r="I281" s="219"/>
      <c r="J281" s="219"/>
      <c r="K281" s="219"/>
      <c r="L281" s="219"/>
      <c r="M281" s="219"/>
      <c r="N281" s="219"/>
      <c r="O281" s="219"/>
      <c r="P281" s="219"/>
      <c r="Q281" s="219"/>
      <c r="R281" s="219"/>
      <c r="S281" s="219"/>
      <c r="T281" s="219"/>
      <c r="U281" s="219"/>
      <c r="V281" s="219"/>
      <c r="W281" s="219"/>
      <c r="X281" s="219"/>
    </row>
    <row r="282" spans="1:24">
      <c r="A282" s="219"/>
      <c r="B282" s="219"/>
      <c r="C282" s="219"/>
      <c r="D282" s="219"/>
      <c r="E282" s="219"/>
      <c r="F282" s="219"/>
      <c r="G282" s="219"/>
      <c r="H282" s="219"/>
      <c r="I282" s="219"/>
      <c r="J282" s="219"/>
      <c r="K282" s="219"/>
      <c r="L282" s="219"/>
      <c r="M282" s="219"/>
      <c r="N282" s="219"/>
      <c r="O282" s="219"/>
      <c r="P282" s="219"/>
      <c r="Q282" s="219"/>
      <c r="R282" s="219"/>
      <c r="S282" s="219"/>
      <c r="T282" s="219"/>
      <c r="U282" s="219"/>
      <c r="V282" s="219"/>
      <c r="W282" s="219"/>
      <c r="X282" s="219"/>
    </row>
    <row r="283" spans="1:24">
      <c r="A283" s="219"/>
      <c r="B283" s="219"/>
      <c r="C283" s="219"/>
      <c r="D283" s="219"/>
      <c r="E283" s="219"/>
      <c r="F283" s="219"/>
      <c r="G283" s="219"/>
      <c r="H283" s="219"/>
      <c r="I283" s="219"/>
      <c r="J283" s="219"/>
      <c r="K283" s="219"/>
      <c r="L283" s="219"/>
      <c r="M283" s="219"/>
      <c r="N283" s="219"/>
      <c r="O283" s="219"/>
      <c r="P283" s="219"/>
      <c r="Q283" s="219"/>
      <c r="R283" s="219"/>
      <c r="S283" s="219"/>
      <c r="T283" s="219"/>
      <c r="U283" s="219"/>
      <c r="V283" s="219"/>
      <c r="W283" s="219"/>
      <c r="X283" s="219"/>
    </row>
    <row r="284" spans="1:24">
      <c r="A284" s="219"/>
      <c r="B284" s="219"/>
      <c r="C284" s="219"/>
      <c r="D284" s="219"/>
      <c r="E284" s="219"/>
      <c r="F284" s="219"/>
      <c r="G284" s="219"/>
      <c r="H284" s="219"/>
      <c r="I284" s="219"/>
      <c r="J284" s="219"/>
      <c r="K284" s="219"/>
      <c r="L284" s="219"/>
      <c r="M284" s="219"/>
      <c r="N284" s="219"/>
      <c r="O284" s="219"/>
      <c r="P284" s="219"/>
      <c r="Q284" s="219"/>
      <c r="R284" s="219"/>
      <c r="S284" s="219"/>
      <c r="T284" s="219"/>
      <c r="U284" s="219"/>
      <c r="V284" s="219"/>
      <c r="W284" s="219"/>
      <c r="X284" s="219"/>
    </row>
    <row r="285" spans="1:24">
      <c r="A285" s="219"/>
      <c r="B285" s="219"/>
      <c r="C285" s="219"/>
      <c r="D285" s="219"/>
      <c r="E285" s="219"/>
      <c r="F285" s="219"/>
      <c r="G285" s="219"/>
      <c r="H285" s="219"/>
      <c r="I285" s="219"/>
      <c r="J285" s="219"/>
      <c r="K285" s="219"/>
      <c r="L285" s="219"/>
      <c r="M285" s="219"/>
      <c r="N285" s="219"/>
      <c r="O285" s="219"/>
      <c r="P285" s="219"/>
      <c r="Q285" s="219"/>
      <c r="R285" s="219"/>
      <c r="S285" s="219"/>
      <c r="T285" s="219"/>
      <c r="U285" s="219"/>
      <c r="V285" s="219"/>
      <c r="W285" s="219"/>
      <c r="X285" s="219"/>
    </row>
    <row r="286" spans="1:24">
      <c r="A286" s="219"/>
      <c r="B286" s="219"/>
      <c r="C286" s="219"/>
      <c r="D286" s="219"/>
      <c r="E286" s="219"/>
      <c r="F286" s="219"/>
      <c r="G286" s="219"/>
      <c r="H286" s="219"/>
      <c r="I286" s="219"/>
      <c r="J286" s="219"/>
      <c r="K286" s="219"/>
      <c r="L286" s="219"/>
      <c r="M286" s="219"/>
      <c r="N286" s="219"/>
      <c r="O286" s="219"/>
      <c r="P286" s="219"/>
      <c r="Q286" s="219"/>
      <c r="R286" s="219"/>
      <c r="S286" s="219"/>
      <c r="T286" s="219"/>
      <c r="U286" s="219"/>
      <c r="V286" s="219"/>
      <c r="W286" s="219"/>
      <c r="X286" s="219"/>
    </row>
    <row r="287" spans="1:24">
      <c r="A287" s="219"/>
      <c r="B287" s="219"/>
      <c r="C287" s="219"/>
      <c r="D287" s="219"/>
      <c r="E287" s="219"/>
      <c r="F287" s="219"/>
      <c r="G287" s="219"/>
      <c r="H287" s="219"/>
      <c r="I287" s="219"/>
      <c r="J287" s="219"/>
      <c r="K287" s="219"/>
      <c r="L287" s="219"/>
      <c r="M287" s="219"/>
      <c r="N287" s="219"/>
      <c r="O287" s="219"/>
      <c r="P287" s="219"/>
      <c r="Q287" s="219"/>
      <c r="R287" s="219"/>
      <c r="S287" s="219"/>
      <c r="T287" s="219"/>
      <c r="U287" s="219"/>
      <c r="V287" s="219"/>
      <c r="W287" s="219"/>
      <c r="X287" s="219"/>
    </row>
    <row r="288" spans="1:24">
      <c r="A288" s="219"/>
      <c r="B288" s="219"/>
      <c r="C288" s="219"/>
      <c r="D288" s="219"/>
      <c r="E288" s="219"/>
      <c r="F288" s="219"/>
      <c r="G288" s="219"/>
      <c r="H288" s="219"/>
      <c r="I288" s="219"/>
      <c r="J288" s="219"/>
      <c r="K288" s="219"/>
      <c r="L288" s="219"/>
      <c r="M288" s="219"/>
      <c r="N288" s="219"/>
      <c r="O288" s="219"/>
      <c r="P288" s="219"/>
      <c r="Q288" s="219"/>
      <c r="R288" s="219"/>
      <c r="S288" s="219"/>
      <c r="T288" s="219"/>
      <c r="U288" s="219"/>
      <c r="V288" s="219"/>
      <c r="W288" s="219"/>
      <c r="X288" s="219"/>
    </row>
    <row r="289" spans="1:24">
      <c r="A289" s="219"/>
      <c r="B289" s="219"/>
      <c r="C289" s="219"/>
      <c r="D289" s="219"/>
      <c r="E289" s="219"/>
      <c r="F289" s="219"/>
      <c r="G289" s="219"/>
      <c r="H289" s="219"/>
      <c r="I289" s="219"/>
      <c r="J289" s="219"/>
      <c r="K289" s="219"/>
      <c r="L289" s="219"/>
      <c r="M289" s="219"/>
      <c r="N289" s="219"/>
      <c r="O289" s="219"/>
      <c r="P289" s="219"/>
      <c r="Q289" s="219"/>
      <c r="R289" s="219"/>
      <c r="S289" s="219"/>
      <c r="T289" s="219"/>
      <c r="U289" s="219"/>
      <c r="V289" s="219"/>
      <c r="W289" s="219"/>
      <c r="X289" s="219"/>
    </row>
    <row r="290" spans="1:24">
      <c r="A290" s="219"/>
      <c r="B290" s="219"/>
      <c r="C290" s="219"/>
      <c r="D290" s="219"/>
      <c r="E290" s="219"/>
      <c r="F290" s="219"/>
      <c r="G290" s="219"/>
      <c r="H290" s="219"/>
      <c r="I290" s="219"/>
      <c r="J290" s="219"/>
      <c r="K290" s="219"/>
      <c r="L290" s="219"/>
      <c r="M290" s="219"/>
      <c r="N290" s="219"/>
      <c r="O290" s="219"/>
      <c r="P290" s="219"/>
      <c r="Q290" s="219"/>
      <c r="R290" s="219"/>
      <c r="S290" s="219"/>
      <c r="T290" s="219"/>
      <c r="U290" s="219"/>
      <c r="V290" s="219"/>
      <c r="W290" s="219"/>
      <c r="X290" s="219"/>
    </row>
    <row r="291" spans="1:24">
      <c r="A291" s="219"/>
      <c r="B291" s="219"/>
      <c r="C291" s="219"/>
      <c r="D291" s="219"/>
      <c r="E291" s="219"/>
      <c r="F291" s="219"/>
      <c r="G291" s="219"/>
      <c r="H291" s="219"/>
      <c r="I291" s="219"/>
      <c r="J291" s="219"/>
      <c r="K291" s="219"/>
      <c r="L291" s="219"/>
      <c r="M291" s="219"/>
      <c r="N291" s="219"/>
      <c r="O291" s="219"/>
      <c r="P291" s="219"/>
      <c r="Q291" s="219"/>
      <c r="R291" s="219"/>
      <c r="S291" s="219"/>
      <c r="T291" s="219"/>
      <c r="U291" s="219"/>
      <c r="V291" s="219"/>
      <c r="W291" s="219"/>
      <c r="X291" s="219"/>
    </row>
    <row r="292" spans="1:24">
      <c r="A292" s="219"/>
      <c r="B292" s="219"/>
      <c r="C292" s="219"/>
      <c r="D292" s="219"/>
      <c r="E292" s="219"/>
      <c r="F292" s="219"/>
      <c r="G292" s="219"/>
      <c r="H292" s="219"/>
      <c r="I292" s="219"/>
      <c r="J292" s="219"/>
      <c r="K292" s="219"/>
      <c r="L292" s="219"/>
      <c r="M292" s="219"/>
      <c r="N292" s="219"/>
      <c r="O292" s="219"/>
      <c r="P292" s="219"/>
      <c r="Q292" s="219"/>
      <c r="R292" s="219"/>
      <c r="S292" s="219"/>
      <c r="T292" s="219"/>
      <c r="U292" s="219"/>
      <c r="V292" s="219"/>
      <c r="W292" s="219"/>
      <c r="X292" s="219"/>
    </row>
    <row r="293" spans="1:24">
      <c r="A293" s="219"/>
      <c r="B293" s="219"/>
      <c r="C293" s="219"/>
      <c r="D293" s="219"/>
      <c r="E293" s="219"/>
      <c r="F293" s="219"/>
      <c r="G293" s="219"/>
      <c r="H293" s="219"/>
      <c r="I293" s="219"/>
      <c r="J293" s="219"/>
      <c r="K293" s="219"/>
      <c r="L293" s="219"/>
      <c r="M293" s="219"/>
      <c r="N293" s="219"/>
      <c r="O293" s="219"/>
      <c r="P293" s="219"/>
      <c r="Q293" s="219"/>
      <c r="R293" s="219"/>
      <c r="S293" s="219"/>
      <c r="T293" s="219"/>
      <c r="U293" s="219"/>
      <c r="V293" s="219"/>
      <c r="W293" s="219"/>
      <c r="X293" s="219"/>
    </row>
    <row r="294" spans="1:24">
      <c r="A294" s="219"/>
      <c r="B294" s="219"/>
      <c r="C294" s="219"/>
      <c r="D294" s="219"/>
      <c r="E294" s="219"/>
      <c r="F294" s="219"/>
      <c r="G294" s="219"/>
      <c r="H294" s="219"/>
      <c r="I294" s="219"/>
      <c r="J294" s="219"/>
      <c r="K294" s="219"/>
      <c r="L294" s="219"/>
      <c r="M294" s="219"/>
      <c r="N294" s="219"/>
      <c r="O294" s="219"/>
      <c r="P294" s="219"/>
      <c r="Q294" s="219"/>
      <c r="R294" s="219"/>
      <c r="S294" s="219"/>
      <c r="T294" s="219"/>
      <c r="U294" s="219"/>
      <c r="V294" s="219"/>
      <c r="W294" s="219"/>
      <c r="X294" s="219"/>
    </row>
    <row r="295" spans="1:24">
      <c r="A295" s="219"/>
      <c r="B295" s="219"/>
      <c r="C295" s="219"/>
      <c r="D295" s="219"/>
      <c r="E295" s="219"/>
      <c r="F295" s="219"/>
      <c r="G295" s="219"/>
      <c r="H295" s="219"/>
      <c r="I295" s="219"/>
      <c r="J295" s="219"/>
      <c r="K295" s="219"/>
      <c r="L295" s="219"/>
      <c r="M295" s="219"/>
      <c r="N295" s="219"/>
      <c r="O295" s="219"/>
      <c r="P295" s="219"/>
      <c r="Q295" s="219"/>
      <c r="R295" s="219"/>
      <c r="S295" s="219"/>
      <c r="T295" s="219"/>
      <c r="U295" s="219"/>
      <c r="V295" s="219"/>
      <c r="W295" s="219"/>
      <c r="X295" s="219"/>
    </row>
    <row r="296" spans="1:24">
      <c r="A296" s="219"/>
      <c r="B296" s="219"/>
      <c r="C296" s="219"/>
      <c r="D296" s="219"/>
      <c r="E296" s="219"/>
      <c r="F296" s="219"/>
      <c r="G296" s="219"/>
      <c r="H296" s="219"/>
      <c r="I296" s="219"/>
      <c r="J296" s="219"/>
      <c r="K296" s="219"/>
      <c r="L296" s="219"/>
      <c r="M296" s="219"/>
      <c r="N296" s="219"/>
      <c r="O296" s="219"/>
      <c r="P296" s="219"/>
      <c r="Q296" s="219"/>
      <c r="R296" s="219"/>
      <c r="S296" s="219"/>
      <c r="T296" s="219"/>
      <c r="U296" s="219"/>
      <c r="V296" s="219"/>
      <c r="W296" s="219"/>
      <c r="X296" s="219"/>
    </row>
    <row r="297" spans="1:24">
      <c r="A297" s="219"/>
      <c r="B297" s="219"/>
      <c r="C297" s="219"/>
      <c r="D297" s="219"/>
      <c r="E297" s="219"/>
      <c r="F297" s="219"/>
      <c r="G297" s="219"/>
      <c r="H297" s="219"/>
      <c r="I297" s="219"/>
      <c r="J297" s="219"/>
      <c r="K297" s="219"/>
      <c r="L297" s="219"/>
      <c r="M297" s="219"/>
      <c r="N297" s="219"/>
      <c r="O297" s="219"/>
      <c r="P297" s="219"/>
      <c r="Q297" s="219"/>
      <c r="R297" s="219"/>
      <c r="S297" s="219"/>
      <c r="T297" s="219"/>
      <c r="U297" s="219"/>
      <c r="V297" s="219"/>
      <c r="W297" s="219"/>
      <c r="X297" s="219"/>
    </row>
    <row r="298" spans="1:24">
      <c r="A298" s="219"/>
      <c r="B298" s="219"/>
      <c r="C298" s="219"/>
      <c r="D298" s="219"/>
      <c r="E298" s="219"/>
      <c r="F298" s="219"/>
      <c r="G298" s="219"/>
      <c r="H298" s="219"/>
      <c r="I298" s="219"/>
      <c r="J298" s="219"/>
      <c r="K298" s="219"/>
      <c r="L298" s="219"/>
      <c r="M298" s="219"/>
      <c r="N298" s="219"/>
      <c r="O298" s="219"/>
      <c r="P298" s="219"/>
      <c r="Q298" s="219"/>
      <c r="R298" s="219"/>
      <c r="S298" s="219"/>
      <c r="T298" s="219"/>
      <c r="U298" s="219"/>
      <c r="V298" s="219"/>
      <c r="W298" s="219"/>
      <c r="X298" s="219"/>
    </row>
    <row r="299" spans="1:24">
      <c r="A299" s="219"/>
      <c r="B299" s="219"/>
      <c r="C299" s="219"/>
      <c r="D299" s="219"/>
      <c r="E299" s="219"/>
      <c r="F299" s="219"/>
      <c r="G299" s="219"/>
      <c r="H299" s="219"/>
      <c r="I299" s="219"/>
      <c r="J299" s="219"/>
      <c r="K299" s="219"/>
      <c r="L299" s="219"/>
      <c r="M299" s="219"/>
      <c r="N299" s="219"/>
      <c r="O299" s="219"/>
      <c r="P299" s="219"/>
      <c r="Q299" s="219"/>
      <c r="R299" s="219"/>
      <c r="S299" s="219"/>
      <c r="T299" s="219"/>
      <c r="U299" s="219"/>
      <c r="V299" s="219"/>
      <c r="W299" s="219"/>
      <c r="X299" s="219"/>
    </row>
    <row r="300" spans="1:24">
      <c r="A300" s="219"/>
      <c r="B300" s="219"/>
      <c r="C300" s="219"/>
      <c r="D300" s="219"/>
      <c r="E300" s="219"/>
      <c r="F300" s="219"/>
      <c r="G300" s="219"/>
      <c r="H300" s="219"/>
      <c r="I300" s="219"/>
      <c r="J300" s="219"/>
      <c r="K300" s="219"/>
      <c r="L300" s="219"/>
      <c r="M300" s="219"/>
      <c r="N300" s="219"/>
      <c r="O300" s="219"/>
      <c r="P300" s="219"/>
      <c r="Q300" s="219"/>
      <c r="R300" s="219"/>
      <c r="S300" s="219"/>
      <c r="T300" s="219"/>
      <c r="U300" s="219"/>
      <c r="V300" s="219"/>
      <c r="W300" s="219"/>
      <c r="X300" s="219"/>
    </row>
    <row r="301" spans="1:24">
      <c r="A301" s="219"/>
      <c r="B301" s="219"/>
      <c r="C301" s="219"/>
      <c r="D301" s="219"/>
      <c r="E301" s="219"/>
      <c r="F301" s="219"/>
      <c r="G301" s="219"/>
      <c r="H301" s="219"/>
      <c r="I301" s="219"/>
      <c r="J301" s="219"/>
      <c r="K301" s="219"/>
      <c r="L301" s="219"/>
      <c r="M301" s="219"/>
      <c r="N301" s="219"/>
      <c r="O301" s="219"/>
      <c r="P301" s="219"/>
      <c r="Q301" s="219"/>
      <c r="R301" s="219"/>
      <c r="S301" s="219"/>
      <c r="T301" s="219"/>
      <c r="U301" s="219"/>
      <c r="V301" s="219"/>
      <c r="W301" s="219"/>
      <c r="X301" s="219"/>
    </row>
    <row r="302" spans="1:24">
      <c r="A302" s="219"/>
      <c r="B302" s="219"/>
      <c r="C302" s="219"/>
      <c r="D302" s="219"/>
      <c r="E302" s="219"/>
      <c r="F302" s="219"/>
      <c r="G302" s="219"/>
      <c r="H302" s="219"/>
      <c r="I302" s="219"/>
      <c r="J302" s="219"/>
      <c r="K302" s="219"/>
      <c r="L302" s="219"/>
      <c r="M302" s="219"/>
      <c r="N302" s="219"/>
      <c r="O302" s="219"/>
      <c r="P302" s="219"/>
      <c r="Q302" s="219"/>
      <c r="R302" s="219"/>
      <c r="S302" s="219"/>
      <c r="T302" s="219"/>
      <c r="U302" s="219"/>
      <c r="V302" s="219"/>
      <c r="W302" s="219"/>
      <c r="X302" s="219"/>
    </row>
    <row r="303" spans="1:24">
      <c r="A303" s="219"/>
      <c r="B303" s="219"/>
      <c r="C303" s="219"/>
      <c r="D303" s="219"/>
      <c r="E303" s="219"/>
      <c r="F303" s="219"/>
      <c r="G303" s="219"/>
      <c r="H303" s="219"/>
      <c r="I303" s="219"/>
      <c r="J303" s="219"/>
      <c r="K303" s="219"/>
      <c r="L303" s="219"/>
      <c r="M303" s="219"/>
      <c r="N303" s="219"/>
      <c r="O303" s="219"/>
      <c r="P303" s="219"/>
      <c r="Q303" s="219"/>
      <c r="R303" s="219"/>
      <c r="S303" s="219"/>
      <c r="T303" s="219"/>
      <c r="U303" s="219"/>
      <c r="V303" s="219"/>
      <c r="W303" s="219"/>
      <c r="X303" s="219"/>
    </row>
    <row r="304" spans="1:24">
      <c r="A304" s="219"/>
      <c r="B304" s="219"/>
      <c r="C304" s="219"/>
      <c r="D304" s="219"/>
      <c r="E304" s="219"/>
      <c r="F304" s="219"/>
      <c r="G304" s="219"/>
      <c r="H304" s="219"/>
      <c r="I304" s="219"/>
      <c r="J304" s="219"/>
      <c r="K304" s="219"/>
      <c r="L304" s="219"/>
      <c r="M304" s="219"/>
      <c r="N304" s="219"/>
      <c r="O304" s="219"/>
      <c r="P304" s="219"/>
      <c r="Q304" s="219"/>
      <c r="R304" s="219"/>
      <c r="S304" s="219"/>
      <c r="T304" s="219"/>
      <c r="U304" s="219"/>
      <c r="V304" s="219"/>
      <c r="W304" s="219"/>
      <c r="X304" s="219"/>
    </row>
    <row r="305" spans="1:24">
      <c r="A305" s="219"/>
      <c r="B305" s="219"/>
      <c r="C305" s="219"/>
      <c r="D305" s="219"/>
      <c r="E305" s="219"/>
      <c r="F305" s="219"/>
      <c r="G305" s="219"/>
      <c r="H305" s="219"/>
      <c r="I305" s="219"/>
      <c r="J305" s="219"/>
      <c r="K305" s="219"/>
      <c r="L305" s="219"/>
      <c r="M305" s="219"/>
      <c r="N305" s="219"/>
      <c r="O305" s="219"/>
      <c r="P305" s="219"/>
      <c r="Q305" s="219"/>
      <c r="R305" s="219"/>
      <c r="S305" s="219"/>
      <c r="T305" s="219"/>
      <c r="U305" s="219"/>
      <c r="V305" s="219"/>
      <c r="W305" s="219"/>
      <c r="X305" s="219"/>
    </row>
    <row r="306" spans="1:24">
      <c r="A306" s="219"/>
      <c r="B306" s="219"/>
      <c r="C306" s="219"/>
      <c r="D306" s="219"/>
      <c r="E306" s="219"/>
      <c r="F306" s="219"/>
      <c r="G306" s="219"/>
      <c r="H306" s="219"/>
      <c r="I306" s="219"/>
      <c r="J306" s="219"/>
      <c r="K306" s="219"/>
      <c r="L306" s="219"/>
      <c r="M306" s="219"/>
      <c r="N306" s="219"/>
      <c r="O306" s="219"/>
      <c r="P306" s="219"/>
      <c r="Q306" s="219"/>
      <c r="R306" s="219"/>
      <c r="S306" s="219"/>
      <c r="T306" s="219"/>
      <c r="U306" s="219"/>
      <c r="V306" s="219"/>
      <c r="W306" s="219"/>
      <c r="X306" s="219"/>
    </row>
    <row r="307" spans="1:24">
      <c r="A307" s="219"/>
      <c r="B307" s="219"/>
      <c r="C307" s="219"/>
      <c r="D307" s="219"/>
      <c r="E307" s="219"/>
      <c r="F307" s="219"/>
      <c r="G307" s="219"/>
      <c r="H307" s="219"/>
      <c r="I307" s="219"/>
      <c r="J307" s="219"/>
      <c r="K307" s="219"/>
      <c r="L307" s="219"/>
      <c r="M307" s="219"/>
      <c r="N307" s="219"/>
      <c r="O307" s="219"/>
      <c r="P307" s="219"/>
      <c r="Q307" s="219"/>
      <c r="R307" s="219"/>
      <c r="S307" s="219"/>
      <c r="T307" s="219"/>
      <c r="U307" s="219"/>
      <c r="V307" s="219"/>
      <c r="W307" s="219"/>
      <c r="X307" s="219"/>
    </row>
    <row r="308" spans="1:24">
      <c r="A308" s="219"/>
      <c r="B308" s="219"/>
      <c r="C308" s="219"/>
      <c r="D308" s="219"/>
      <c r="E308" s="219"/>
      <c r="F308" s="219"/>
      <c r="G308" s="219"/>
      <c r="H308" s="219"/>
      <c r="I308" s="219"/>
      <c r="J308" s="219"/>
      <c r="K308" s="219"/>
      <c r="L308" s="219"/>
      <c r="M308" s="219"/>
      <c r="N308" s="219"/>
      <c r="O308" s="219"/>
      <c r="P308" s="219"/>
      <c r="Q308" s="219"/>
      <c r="R308" s="219"/>
      <c r="S308" s="219"/>
      <c r="T308" s="219"/>
      <c r="U308" s="219"/>
      <c r="V308" s="219"/>
      <c r="W308" s="219"/>
      <c r="X308" s="219"/>
    </row>
    <row r="309" spans="1:24">
      <c r="A309" s="219"/>
      <c r="B309" s="219"/>
      <c r="C309" s="219"/>
      <c r="D309" s="219"/>
      <c r="E309" s="219"/>
      <c r="F309" s="219"/>
      <c r="G309" s="219"/>
      <c r="H309" s="219"/>
      <c r="I309" s="219"/>
      <c r="J309" s="219"/>
      <c r="K309" s="219"/>
      <c r="L309" s="219"/>
      <c r="M309" s="219"/>
      <c r="N309" s="219"/>
      <c r="O309" s="219"/>
      <c r="P309" s="219"/>
      <c r="Q309" s="219"/>
      <c r="R309" s="219"/>
      <c r="S309" s="219"/>
      <c r="T309" s="219"/>
      <c r="U309" s="219"/>
      <c r="V309" s="219"/>
      <c r="W309" s="219"/>
      <c r="X309" s="219"/>
    </row>
    <row r="310" spans="1:24">
      <c r="A310" s="219"/>
      <c r="B310" s="219"/>
      <c r="C310" s="219"/>
      <c r="D310" s="219"/>
      <c r="E310" s="219"/>
      <c r="F310" s="219"/>
      <c r="G310" s="219"/>
      <c r="H310" s="219"/>
      <c r="I310" s="219"/>
      <c r="J310" s="219"/>
      <c r="K310" s="219"/>
      <c r="L310" s="219"/>
      <c r="M310" s="219"/>
      <c r="N310" s="219"/>
      <c r="O310" s="219"/>
      <c r="P310" s="219"/>
      <c r="Q310" s="219"/>
      <c r="R310" s="219"/>
      <c r="S310" s="219"/>
      <c r="T310" s="219"/>
      <c r="U310" s="219"/>
      <c r="V310" s="219"/>
      <c r="W310" s="219"/>
      <c r="X310" s="219"/>
    </row>
    <row r="311" spans="1:24">
      <c r="A311" s="219"/>
      <c r="B311" s="219"/>
      <c r="C311" s="219"/>
      <c r="D311" s="219"/>
      <c r="E311" s="219"/>
      <c r="F311" s="219"/>
      <c r="G311" s="219"/>
      <c r="H311" s="219"/>
      <c r="I311" s="219"/>
      <c r="J311" s="219"/>
      <c r="K311" s="219"/>
      <c r="L311" s="219"/>
      <c r="M311" s="219"/>
      <c r="N311" s="219"/>
      <c r="O311" s="219"/>
      <c r="P311" s="219"/>
      <c r="Q311" s="219"/>
      <c r="R311" s="219"/>
      <c r="S311" s="219"/>
      <c r="T311" s="219"/>
      <c r="U311" s="219"/>
      <c r="V311" s="219"/>
      <c r="W311" s="219"/>
      <c r="X311" s="219"/>
    </row>
    <row r="312" spans="1:24">
      <c r="A312" s="219"/>
      <c r="B312" s="219"/>
      <c r="C312" s="219"/>
      <c r="D312" s="219"/>
      <c r="E312" s="219"/>
      <c r="F312" s="219"/>
      <c r="G312" s="219"/>
      <c r="H312" s="219"/>
      <c r="I312" s="219"/>
      <c r="J312" s="219"/>
      <c r="K312" s="219"/>
      <c r="L312" s="219"/>
      <c r="M312" s="219"/>
      <c r="N312" s="219"/>
      <c r="O312" s="219"/>
      <c r="P312" s="219"/>
      <c r="Q312" s="219"/>
      <c r="R312" s="219"/>
      <c r="S312" s="219"/>
      <c r="T312" s="219"/>
      <c r="U312" s="219"/>
      <c r="V312" s="219"/>
      <c r="W312" s="219"/>
      <c r="X312" s="219"/>
    </row>
    <row r="313" spans="1:24">
      <c r="A313" s="219"/>
      <c r="B313" s="219"/>
      <c r="C313" s="219"/>
      <c r="D313" s="219"/>
      <c r="E313" s="219"/>
      <c r="F313" s="219"/>
      <c r="G313" s="219"/>
      <c r="H313" s="219"/>
      <c r="I313" s="219"/>
      <c r="J313" s="219"/>
      <c r="K313" s="219"/>
      <c r="L313" s="219"/>
      <c r="M313" s="219"/>
      <c r="N313" s="219"/>
      <c r="O313" s="219"/>
      <c r="P313" s="219"/>
      <c r="Q313" s="219"/>
      <c r="R313" s="219"/>
      <c r="S313" s="219"/>
      <c r="T313" s="219"/>
      <c r="U313" s="219"/>
      <c r="V313" s="219"/>
      <c r="W313" s="219"/>
      <c r="X313" s="219"/>
    </row>
    <row r="314" spans="1:24">
      <c r="A314" s="219"/>
      <c r="B314" s="219"/>
      <c r="C314" s="219"/>
      <c r="D314" s="219"/>
      <c r="E314" s="219"/>
      <c r="F314" s="219"/>
      <c r="G314" s="219"/>
      <c r="H314" s="219"/>
      <c r="I314" s="219"/>
      <c r="J314" s="219"/>
      <c r="K314" s="219"/>
      <c r="L314" s="219"/>
      <c r="M314" s="219"/>
      <c r="N314" s="219"/>
      <c r="O314" s="219"/>
      <c r="P314" s="219"/>
      <c r="Q314" s="219"/>
      <c r="R314" s="219"/>
      <c r="S314" s="219"/>
      <c r="T314" s="219"/>
      <c r="U314" s="219"/>
      <c r="V314" s="219"/>
      <c r="W314" s="219"/>
      <c r="X314" s="219"/>
    </row>
    <row r="315" spans="1:24">
      <c r="A315" s="219"/>
      <c r="B315" s="219"/>
      <c r="C315" s="219"/>
      <c r="D315" s="219"/>
      <c r="E315" s="219"/>
      <c r="F315" s="219"/>
      <c r="G315" s="219"/>
      <c r="H315" s="219"/>
      <c r="I315" s="219"/>
      <c r="J315" s="219"/>
      <c r="K315" s="219"/>
      <c r="L315" s="219"/>
      <c r="M315" s="219"/>
      <c r="N315" s="219"/>
      <c r="O315" s="219"/>
      <c r="P315" s="219"/>
      <c r="Q315" s="219"/>
      <c r="R315" s="219"/>
      <c r="S315" s="219"/>
      <c r="T315" s="219"/>
      <c r="U315" s="219"/>
      <c r="V315" s="219"/>
      <c r="W315" s="219"/>
      <c r="X315" s="219"/>
    </row>
    <row r="316" spans="1:24">
      <c r="A316" s="219"/>
      <c r="B316" s="219"/>
      <c r="C316" s="219"/>
      <c r="D316" s="219"/>
      <c r="E316" s="219"/>
      <c r="F316" s="219"/>
      <c r="G316" s="219"/>
      <c r="H316" s="219"/>
      <c r="I316" s="219"/>
      <c r="J316" s="219"/>
      <c r="K316" s="219"/>
      <c r="L316" s="219"/>
      <c r="M316" s="219"/>
      <c r="N316" s="219"/>
      <c r="O316" s="219"/>
      <c r="P316" s="219"/>
      <c r="Q316" s="219"/>
      <c r="R316" s="219"/>
      <c r="S316" s="219"/>
      <c r="T316" s="219"/>
      <c r="U316" s="219"/>
      <c r="V316" s="219"/>
      <c r="W316" s="219"/>
      <c r="X316" s="219"/>
    </row>
    <row r="317" spans="1:24">
      <c r="A317" s="219"/>
      <c r="B317" s="219"/>
      <c r="C317" s="219"/>
      <c r="D317" s="219"/>
      <c r="E317" s="219"/>
      <c r="F317" s="219"/>
      <c r="G317" s="219"/>
      <c r="H317" s="219"/>
      <c r="I317" s="219"/>
      <c r="J317" s="219"/>
      <c r="K317" s="219"/>
      <c r="L317" s="219"/>
      <c r="M317" s="219"/>
      <c r="N317" s="219"/>
      <c r="O317" s="219"/>
      <c r="P317" s="219"/>
      <c r="Q317" s="219"/>
      <c r="R317" s="219"/>
      <c r="S317" s="219"/>
      <c r="T317" s="219"/>
      <c r="U317" s="219"/>
      <c r="V317" s="219"/>
      <c r="W317" s="219"/>
      <c r="X317" s="219"/>
    </row>
    <row r="318" spans="1:24">
      <c r="A318" s="219"/>
      <c r="B318" s="219"/>
      <c r="C318" s="219"/>
      <c r="D318" s="219"/>
      <c r="E318" s="219"/>
      <c r="F318" s="219"/>
      <c r="G318" s="219"/>
      <c r="H318" s="219"/>
      <c r="I318" s="219"/>
      <c r="J318" s="219"/>
      <c r="K318" s="219"/>
      <c r="L318" s="219"/>
      <c r="M318" s="219"/>
      <c r="N318" s="219"/>
      <c r="O318" s="219"/>
      <c r="P318" s="219"/>
      <c r="Q318" s="219"/>
      <c r="R318" s="219"/>
      <c r="S318" s="219"/>
      <c r="T318" s="219"/>
      <c r="U318" s="219"/>
      <c r="V318" s="219"/>
      <c r="W318" s="219"/>
      <c r="X318" s="219"/>
    </row>
    <row r="319" spans="1:24">
      <c r="A319" s="219"/>
      <c r="B319" s="219"/>
      <c r="C319" s="219"/>
      <c r="D319" s="219"/>
      <c r="E319" s="219"/>
      <c r="F319" s="219"/>
      <c r="G319" s="219"/>
      <c r="H319" s="219"/>
      <c r="I319" s="219"/>
      <c r="J319" s="219"/>
      <c r="K319" s="219"/>
      <c r="L319" s="219"/>
      <c r="M319" s="219"/>
      <c r="N319" s="219"/>
      <c r="O319" s="219"/>
      <c r="P319" s="219"/>
      <c r="Q319" s="219"/>
      <c r="R319" s="219"/>
      <c r="S319" s="219"/>
      <c r="T319" s="219"/>
      <c r="U319" s="219"/>
      <c r="V319" s="219"/>
      <c r="W319" s="219"/>
      <c r="X319" s="219"/>
    </row>
    <row r="320" spans="1:24">
      <c r="A320" s="219"/>
      <c r="B320" s="219"/>
      <c r="C320" s="219"/>
      <c r="D320" s="219"/>
      <c r="E320" s="219"/>
      <c r="F320" s="219"/>
      <c r="G320" s="219"/>
      <c r="H320" s="219"/>
      <c r="I320" s="219"/>
      <c r="J320" s="219"/>
      <c r="K320" s="219"/>
      <c r="L320" s="219"/>
      <c r="M320" s="219"/>
      <c r="N320" s="219"/>
      <c r="O320" s="219"/>
      <c r="P320" s="219"/>
      <c r="Q320" s="219"/>
      <c r="R320" s="219"/>
      <c r="S320" s="219"/>
      <c r="T320" s="219"/>
      <c r="U320" s="219"/>
      <c r="V320" s="219"/>
      <c r="W320" s="219"/>
      <c r="X320" s="219"/>
    </row>
    <row r="321" spans="1:24">
      <c r="A321" s="219"/>
      <c r="B321" s="219"/>
      <c r="C321" s="219"/>
      <c r="D321" s="219"/>
      <c r="E321" s="219"/>
      <c r="F321" s="219"/>
      <c r="G321" s="219"/>
      <c r="H321" s="219"/>
      <c r="I321" s="219"/>
      <c r="J321" s="219"/>
      <c r="K321" s="219"/>
      <c r="L321" s="219"/>
      <c r="M321" s="219"/>
      <c r="N321" s="219"/>
      <c r="O321" s="219"/>
      <c r="P321" s="219"/>
      <c r="Q321" s="219"/>
      <c r="R321" s="219"/>
      <c r="S321" s="219"/>
      <c r="T321" s="219"/>
      <c r="U321" s="219"/>
      <c r="V321" s="219"/>
      <c r="W321" s="219"/>
      <c r="X321" s="219"/>
    </row>
    <row r="322" spans="1:24">
      <c r="A322" s="219"/>
      <c r="B322" s="219"/>
      <c r="C322" s="219"/>
      <c r="D322" s="219"/>
      <c r="E322" s="219"/>
      <c r="F322" s="219"/>
      <c r="G322" s="219"/>
      <c r="H322" s="219"/>
      <c r="I322" s="219"/>
      <c r="J322" s="219"/>
      <c r="K322" s="219"/>
      <c r="L322" s="219"/>
      <c r="M322" s="219"/>
      <c r="N322" s="219"/>
      <c r="O322" s="219"/>
      <c r="P322" s="219"/>
      <c r="Q322" s="219"/>
      <c r="R322" s="219"/>
      <c r="S322" s="219"/>
      <c r="T322" s="219"/>
      <c r="U322" s="219"/>
      <c r="V322" s="219"/>
      <c r="W322" s="219"/>
      <c r="X322" s="219"/>
    </row>
    <row r="323" spans="1:24">
      <c r="A323" s="219"/>
      <c r="B323" s="219"/>
      <c r="C323" s="219"/>
      <c r="D323" s="219"/>
      <c r="E323" s="219"/>
      <c r="F323" s="219"/>
      <c r="G323" s="219"/>
      <c r="H323" s="219"/>
      <c r="I323" s="219"/>
      <c r="J323" s="219"/>
      <c r="K323" s="219"/>
      <c r="L323" s="219"/>
      <c r="M323" s="219"/>
      <c r="N323" s="219"/>
      <c r="O323" s="219"/>
      <c r="P323" s="219"/>
      <c r="Q323" s="219"/>
      <c r="R323" s="219"/>
      <c r="S323" s="219"/>
      <c r="T323" s="219"/>
      <c r="U323" s="219"/>
      <c r="V323" s="219"/>
      <c r="W323" s="219"/>
      <c r="X323" s="219"/>
    </row>
    <row r="324" spans="1:24">
      <c r="A324" s="219"/>
      <c r="B324" s="219"/>
      <c r="C324" s="219"/>
      <c r="D324" s="219"/>
      <c r="E324" s="219"/>
      <c r="F324" s="219"/>
      <c r="G324" s="219"/>
      <c r="H324" s="219"/>
      <c r="I324" s="219"/>
      <c r="J324" s="219"/>
      <c r="K324" s="219"/>
      <c r="L324" s="219"/>
      <c r="M324" s="219"/>
      <c r="N324" s="219"/>
      <c r="O324" s="219"/>
      <c r="P324" s="219"/>
      <c r="Q324" s="219"/>
      <c r="R324" s="219"/>
      <c r="S324" s="219"/>
      <c r="T324" s="219"/>
      <c r="U324" s="219"/>
      <c r="V324" s="219"/>
      <c r="W324" s="219"/>
      <c r="X324" s="219"/>
    </row>
    <row r="325" spans="1:24">
      <c r="A325" s="219"/>
      <c r="B325" s="219"/>
      <c r="C325" s="219"/>
      <c r="D325" s="219"/>
      <c r="E325" s="219"/>
      <c r="F325" s="219"/>
      <c r="G325" s="219"/>
      <c r="H325" s="219"/>
      <c r="I325" s="219"/>
      <c r="J325" s="219"/>
      <c r="K325" s="219"/>
      <c r="L325" s="219"/>
      <c r="M325" s="219"/>
      <c r="N325" s="219"/>
      <c r="O325" s="219"/>
      <c r="P325" s="219"/>
      <c r="Q325" s="219"/>
      <c r="R325" s="219"/>
      <c r="S325" s="219"/>
      <c r="T325" s="219"/>
      <c r="U325" s="219"/>
      <c r="V325" s="219"/>
      <c r="W325" s="219"/>
      <c r="X325" s="219"/>
    </row>
    <row r="326" spans="1:24">
      <c r="A326" s="219"/>
      <c r="B326" s="219"/>
      <c r="C326" s="219"/>
      <c r="D326" s="219"/>
      <c r="E326" s="219"/>
      <c r="F326" s="219"/>
      <c r="G326" s="219"/>
      <c r="H326" s="219"/>
      <c r="I326" s="219"/>
      <c r="J326" s="219"/>
      <c r="K326" s="219"/>
      <c r="L326" s="219"/>
      <c r="M326" s="219"/>
      <c r="N326" s="219"/>
      <c r="O326" s="219"/>
      <c r="P326" s="219"/>
      <c r="Q326" s="219"/>
      <c r="R326" s="219"/>
      <c r="S326" s="219"/>
      <c r="T326" s="219"/>
      <c r="U326" s="219"/>
      <c r="V326" s="219"/>
      <c r="W326" s="219"/>
      <c r="X326" s="219"/>
    </row>
    <row r="327" spans="1:24">
      <c r="A327" s="219"/>
      <c r="B327" s="219"/>
      <c r="C327" s="219"/>
      <c r="D327" s="219"/>
      <c r="E327" s="219"/>
      <c r="F327" s="219"/>
      <c r="G327" s="219"/>
      <c r="H327" s="219"/>
      <c r="I327" s="219"/>
      <c r="J327" s="219"/>
      <c r="K327" s="219"/>
      <c r="L327" s="219"/>
      <c r="M327" s="219"/>
      <c r="N327" s="219"/>
      <c r="O327" s="219"/>
      <c r="P327" s="219"/>
      <c r="Q327" s="219"/>
      <c r="R327" s="219"/>
      <c r="S327" s="219"/>
      <c r="T327" s="219"/>
      <c r="U327" s="219"/>
      <c r="V327" s="219"/>
      <c r="W327" s="219"/>
      <c r="X327" s="219"/>
    </row>
    <row r="328" spans="1:24">
      <c r="A328" s="219"/>
      <c r="B328" s="219"/>
      <c r="C328" s="219"/>
      <c r="D328" s="219"/>
      <c r="E328" s="219"/>
      <c r="F328" s="219"/>
      <c r="G328" s="219"/>
      <c r="H328" s="219"/>
      <c r="I328" s="219"/>
      <c r="J328" s="219"/>
      <c r="K328" s="219"/>
      <c r="L328" s="219"/>
      <c r="M328" s="219"/>
      <c r="N328" s="219"/>
      <c r="O328" s="219"/>
      <c r="P328" s="219"/>
      <c r="Q328" s="219"/>
      <c r="R328" s="219"/>
      <c r="S328" s="219"/>
      <c r="T328" s="219"/>
      <c r="U328" s="219"/>
      <c r="V328" s="219"/>
      <c r="W328" s="219"/>
      <c r="X328" s="219"/>
    </row>
    <row r="329" spans="1:24">
      <c r="A329" s="219"/>
      <c r="B329" s="219"/>
      <c r="C329" s="219"/>
      <c r="D329" s="219"/>
      <c r="E329" s="219"/>
      <c r="F329" s="219"/>
      <c r="G329" s="219"/>
      <c r="H329" s="219"/>
      <c r="I329" s="219"/>
      <c r="J329" s="219"/>
      <c r="K329" s="219"/>
      <c r="L329" s="219"/>
      <c r="M329" s="219"/>
      <c r="N329" s="219"/>
      <c r="O329" s="219"/>
      <c r="P329" s="219"/>
      <c r="Q329" s="219"/>
      <c r="R329" s="219"/>
      <c r="S329" s="219"/>
      <c r="T329" s="219"/>
      <c r="U329" s="219"/>
      <c r="V329" s="219"/>
      <c r="W329" s="219"/>
      <c r="X329" s="219"/>
    </row>
    <row r="330" spans="1:24">
      <c r="A330" s="219"/>
      <c r="B330" s="219"/>
      <c r="C330" s="219"/>
      <c r="D330" s="219"/>
      <c r="E330" s="219"/>
      <c r="F330" s="219"/>
      <c r="G330" s="219"/>
      <c r="H330" s="219"/>
      <c r="I330" s="219"/>
      <c r="J330" s="219"/>
      <c r="K330" s="219"/>
      <c r="L330" s="219"/>
      <c r="M330" s="219"/>
      <c r="N330" s="219"/>
      <c r="O330" s="219"/>
      <c r="P330" s="219"/>
      <c r="Q330" s="219"/>
      <c r="R330" s="219"/>
      <c r="S330" s="219"/>
      <c r="T330" s="219"/>
      <c r="U330" s="219"/>
      <c r="V330" s="219"/>
      <c r="W330" s="219"/>
      <c r="X330" s="219"/>
    </row>
    <row r="331" spans="1:24">
      <c r="A331" s="219"/>
      <c r="B331" s="219"/>
      <c r="C331" s="219"/>
      <c r="D331" s="219"/>
      <c r="E331" s="219"/>
      <c r="F331" s="219"/>
      <c r="G331" s="219"/>
      <c r="H331" s="219"/>
      <c r="I331" s="219"/>
      <c r="J331" s="219"/>
      <c r="K331" s="219"/>
      <c r="L331" s="219"/>
      <c r="M331" s="219"/>
      <c r="N331" s="219"/>
      <c r="O331" s="219"/>
      <c r="P331" s="219"/>
      <c r="Q331" s="219"/>
      <c r="R331" s="219"/>
      <c r="S331" s="219"/>
      <c r="T331" s="219"/>
      <c r="U331" s="219"/>
      <c r="V331" s="219"/>
      <c r="W331" s="219"/>
      <c r="X331" s="219"/>
    </row>
    <row r="332" spans="1:24">
      <c r="A332" s="219"/>
      <c r="B332" s="219"/>
      <c r="C332" s="219"/>
      <c r="D332" s="219"/>
      <c r="E332" s="219"/>
      <c r="F332" s="219"/>
      <c r="G332" s="219"/>
      <c r="H332" s="219"/>
      <c r="I332" s="219"/>
      <c r="J332" s="219"/>
      <c r="K332" s="219"/>
      <c r="L332" s="219"/>
      <c r="M332" s="219"/>
      <c r="N332" s="219"/>
      <c r="O332" s="219"/>
      <c r="P332" s="219"/>
      <c r="Q332" s="219"/>
      <c r="R332" s="219"/>
      <c r="S332" s="219"/>
      <c r="T332" s="219"/>
      <c r="U332" s="219"/>
      <c r="V332" s="219"/>
      <c r="W332" s="219"/>
      <c r="X332" s="219"/>
    </row>
    <row r="333" spans="1:24">
      <c r="A333" s="219"/>
      <c r="B333" s="219"/>
      <c r="C333" s="219"/>
      <c r="D333" s="219"/>
      <c r="E333" s="219"/>
      <c r="F333" s="219"/>
      <c r="G333" s="219"/>
      <c r="H333" s="219"/>
      <c r="I333" s="219"/>
      <c r="J333" s="219"/>
      <c r="K333" s="219"/>
      <c r="L333" s="219"/>
      <c r="M333" s="219"/>
      <c r="N333" s="219"/>
      <c r="O333" s="219"/>
      <c r="P333" s="219"/>
      <c r="Q333" s="219"/>
      <c r="R333" s="219"/>
      <c r="S333" s="219"/>
      <c r="T333" s="219"/>
      <c r="U333" s="219"/>
      <c r="V333" s="219"/>
      <c r="W333" s="219"/>
      <c r="X333" s="219"/>
    </row>
    <row r="334" spans="1:24">
      <c r="A334" s="219"/>
      <c r="B334" s="219"/>
      <c r="C334" s="219"/>
      <c r="D334" s="219"/>
      <c r="E334" s="219"/>
      <c r="F334" s="219"/>
      <c r="G334" s="219"/>
      <c r="H334" s="219"/>
      <c r="I334" s="219"/>
      <c r="J334" s="219"/>
      <c r="K334" s="219"/>
      <c r="L334" s="219"/>
      <c r="M334" s="219"/>
      <c r="N334" s="219"/>
      <c r="O334" s="219"/>
      <c r="P334" s="219"/>
      <c r="Q334" s="219"/>
      <c r="R334" s="219"/>
      <c r="S334" s="219"/>
      <c r="T334" s="219"/>
      <c r="U334" s="219"/>
      <c r="V334" s="219"/>
      <c r="W334" s="219"/>
      <c r="X334" s="219"/>
    </row>
    <row r="335" spans="1:24">
      <c r="A335" s="219"/>
      <c r="B335" s="219"/>
      <c r="C335" s="219"/>
      <c r="D335" s="219"/>
      <c r="E335" s="219"/>
      <c r="F335" s="219"/>
      <c r="G335" s="219"/>
      <c r="H335" s="219"/>
      <c r="I335" s="219"/>
      <c r="J335" s="219"/>
      <c r="K335" s="219"/>
      <c r="L335" s="219"/>
      <c r="M335" s="219"/>
      <c r="N335" s="219"/>
      <c r="O335" s="219"/>
      <c r="P335" s="219"/>
      <c r="Q335" s="219"/>
      <c r="R335" s="219"/>
      <c r="S335" s="219"/>
      <c r="T335" s="219"/>
      <c r="U335" s="219"/>
      <c r="V335" s="219"/>
      <c r="W335" s="219"/>
      <c r="X335" s="219"/>
    </row>
    <row r="336" spans="1:24">
      <c r="A336" s="219"/>
      <c r="B336" s="219"/>
      <c r="C336" s="219"/>
      <c r="D336" s="219"/>
      <c r="E336" s="219"/>
      <c r="F336" s="219"/>
      <c r="G336" s="219"/>
      <c r="H336" s="219"/>
      <c r="I336" s="219"/>
      <c r="J336" s="219"/>
      <c r="K336" s="219"/>
      <c r="L336" s="219"/>
      <c r="M336" s="219"/>
      <c r="N336" s="219"/>
      <c r="O336" s="219"/>
      <c r="P336" s="219"/>
      <c r="Q336" s="219"/>
      <c r="R336" s="219"/>
      <c r="S336" s="219"/>
      <c r="T336" s="219"/>
      <c r="U336" s="219"/>
      <c r="V336" s="219"/>
      <c r="W336" s="219"/>
      <c r="X336" s="219"/>
    </row>
    <row r="337" spans="1:24">
      <c r="A337" s="219"/>
      <c r="B337" s="219"/>
      <c r="C337" s="219"/>
      <c r="D337" s="219"/>
      <c r="E337" s="219"/>
      <c r="F337" s="219"/>
      <c r="G337" s="219"/>
      <c r="H337" s="219"/>
      <c r="I337" s="219"/>
      <c r="J337" s="219"/>
      <c r="K337" s="219"/>
      <c r="L337" s="219"/>
      <c r="M337" s="219"/>
      <c r="N337" s="219"/>
      <c r="O337" s="219"/>
      <c r="P337" s="219"/>
      <c r="Q337" s="219"/>
      <c r="R337" s="219"/>
      <c r="S337" s="219"/>
      <c r="T337" s="219"/>
      <c r="U337" s="219"/>
      <c r="V337" s="219"/>
      <c r="W337" s="219"/>
      <c r="X337" s="219"/>
    </row>
    <row r="338" spans="1:24">
      <c r="A338" s="219"/>
      <c r="B338" s="219"/>
      <c r="C338" s="219"/>
      <c r="D338" s="219"/>
      <c r="E338" s="219"/>
      <c r="F338" s="219"/>
      <c r="G338" s="219"/>
      <c r="H338" s="219"/>
      <c r="I338" s="219"/>
      <c r="J338" s="219"/>
      <c r="K338" s="219"/>
      <c r="L338" s="219"/>
      <c r="M338" s="219"/>
      <c r="N338" s="219"/>
      <c r="O338" s="219"/>
      <c r="P338" s="219"/>
      <c r="Q338" s="219"/>
      <c r="R338" s="219"/>
      <c r="S338" s="219"/>
      <c r="T338" s="219"/>
      <c r="U338" s="219"/>
      <c r="V338" s="219"/>
      <c r="W338" s="219"/>
      <c r="X338" s="219"/>
    </row>
    <row r="339" spans="1:24">
      <c r="A339" s="219"/>
      <c r="B339" s="219"/>
      <c r="C339" s="219"/>
      <c r="D339" s="219"/>
      <c r="E339" s="219"/>
      <c r="F339" s="219"/>
      <c r="G339" s="219"/>
      <c r="H339" s="219"/>
      <c r="I339" s="219"/>
      <c r="J339" s="219"/>
      <c r="K339" s="219"/>
      <c r="L339" s="219"/>
      <c r="M339" s="219"/>
      <c r="N339" s="219"/>
      <c r="O339" s="219"/>
      <c r="P339" s="219"/>
      <c r="Q339" s="219"/>
      <c r="R339" s="219"/>
      <c r="S339" s="219"/>
      <c r="T339" s="219"/>
      <c r="U339" s="219"/>
      <c r="V339" s="219"/>
      <c r="W339" s="219"/>
      <c r="X339" s="219"/>
    </row>
    <row r="340" spans="1:24">
      <c r="A340" s="219"/>
      <c r="B340" s="219"/>
      <c r="C340" s="219"/>
      <c r="D340" s="219"/>
      <c r="E340" s="219"/>
      <c r="F340" s="219"/>
      <c r="G340" s="219"/>
      <c r="H340" s="219"/>
      <c r="I340" s="219"/>
      <c r="J340" s="219"/>
      <c r="K340" s="219"/>
      <c r="L340" s="219"/>
      <c r="M340" s="219"/>
      <c r="N340" s="219"/>
      <c r="O340" s="219"/>
      <c r="P340" s="219"/>
      <c r="Q340" s="219"/>
      <c r="R340" s="219"/>
      <c r="S340" s="219"/>
      <c r="T340" s="219"/>
      <c r="U340" s="219"/>
      <c r="V340" s="219"/>
      <c r="W340" s="219"/>
      <c r="X340" s="219"/>
    </row>
    <row r="341" spans="1:24">
      <c r="A341" s="219"/>
      <c r="B341" s="219"/>
      <c r="C341" s="219"/>
      <c r="D341" s="219"/>
      <c r="E341" s="219"/>
      <c r="F341" s="219"/>
      <c r="G341" s="219"/>
      <c r="H341" s="219"/>
      <c r="I341" s="219"/>
      <c r="J341" s="219"/>
      <c r="K341" s="219"/>
      <c r="L341" s="219"/>
      <c r="M341" s="219"/>
      <c r="N341" s="219"/>
      <c r="O341" s="219"/>
      <c r="P341" s="219"/>
      <c r="Q341" s="219"/>
      <c r="R341" s="219"/>
      <c r="S341" s="219"/>
      <c r="T341" s="219"/>
      <c r="U341" s="219"/>
      <c r="V341" s="219"/>
      <c r="W341" s="219"/>
      <c r="X341" s="219"/>
    </row>
    <row r="342" spans="1:24">
      <c r="A342" s="219"/>
      <c r="B342" s="219"/>
      <c r="C342" s="219"/>
      <c r="D342" s="219"/>
      <c r="E342" s="219"/>
      <c r="F342" s="219"/>
      <c r="G342" s="219"/>
      <c r="H342" s="219"/>
      <c r="I342" s="219"/>
      <c r="J342" s="219"/>
      <c r="K342" s="219"/>
      <c r="L342" s="219"/>
      <c r="M342" s="219"/>
      <c r="N342" s="219"/>
      <c r="O342" s="219"/>
      <c r="P342" s="219"/>
      <c r="Q342" s="219"/>
      <c r="R342" s="219"/>
      <c r="S342" s="219"/>
      <c r="T342" s="219"/>
      <c r="U342" s="219"/>
      <c r="V342" s="219"/>
      <c r="W342" s="219"/>
      <c r="X342" s="219"/>
    </row>
  </sheetData>
  <mergeCells count="52">
    <mergeCell ref="C118:E118"/>
    <mergeCell ref="C122:E122"/>
    <mergeCell ref="C9:E9"/>
    <mergeCell ref="C25:E25"/>
    <mergeCell ref="C102:E102"/>
    <mergeCell ref="C111:E111"/>
    <mergeCell ref="C96:E96"/>
    <mergeCell ref="C75:E75"/>
    <mergeCell ref="C33:E33"/>
    <mergeCell ref="C15:E15"/>
    <mergeCell ref="C39:E39"/>
    <mergeCell ref="C83:E83"/>
    <mergeCell ref="C89:E89"/>
    <mergeCell ref="G113:I113"/>
    <mergeCell ref="G153:M153"/>
    <mergeCell ref="G154:M155"/>
    <mergeCell ref="K108:O108"/>
    <mergeCell ref="G9:I9"/>
    <mergeCell ref="G49:M49"/>
    <mergeCell ref="G14:I14"/>
    <mergeCell ref="G33:I33"/>
    <mergeCell ref="G71:K72"/>
    <mergeCell ref="A182:F182"/>
    <mergeCell ref="H182:M182"/>
    <mergeCell ref="C128:E128"/>
    <mergeCell ref="C136:E136"/>
    <mergeCell ref="C147:E147"/>
    <mergeCell ref="C165:E165"/>
    <mergeCell ref="C172:E172"/>
    <mergeCell ref="C177:E178"/>
    <mergeCell ref="G158:J160"/>
    <mergeCell ref="G148:I148"/>
    <mergeCell ref="G149:I149"/>
    <mergeCell ref="G150:I150"/>
    <mergeCell ref="G118:I118"/>
    <mergeCell ref="K109:L113"/>
    <mergeCell ref="G157:J157"/>
    <mergeCell ref="G44:H44"/>
    <mergeCell ref="C51:E51"/>
    <mergeCell ref="C49:E49"/>
    <mergeCell ref="G109:I110"/>
    <mergeCell ref="G111:I111"/>
    <mergeCell ref="G70:K70"/>
    <mergeCell ref="G108:I108"/>
    <mergeCell ref="G65:K65"/>
    <mergeCell ref="G59:K59"/>
    <mergeCell ref="G60:K61"/>
    <mergeCell ref="C70:E70"/>
    <mergeCell ref="C108:E108"/>
    <mergeCell ref="C154:E154"/>
    <mergeCell ref="G96:I96"/>
    <mergeCell ref="G112:I112"/>
  </mergeCells>
  <conditionalFormatting sqref="D36:D37">
    <cfRule type="expression" dxfId="17" priority="6">
      <formula>AND($C$95="No",$C$96="No",$C$97="No")</formula>
    </cfRule>
  </conditionalFormatting>
  <conditionalFormatting sqref="C25:E30">
    <cfRule type="expression" dxfId="16" priority="5">
      <formula>$D$4="Yes"</formula>
    </cfRule>
  </conditionalFormatting>
  <conditionalFormatting sqref="C60:E63 C66:E66 C65 E65">
    <cfRule type="expression" dxfId="15" priority="4">
      <formula>$D$57&lt;&gt;"Yes"</formula>
    </cfRule>
  </conditionalFormatting>
  <conditionalFormatting sqref="C64:E64">
    <cfRule type="expression" dxfId="14" priority="3">
      <formula>$D$57&lt;&gt;"Yes"</formula>
    </cfRule>
  </conditionalFormatting>
  <conditionalFormatting sqref="D65">
    <cfRule type="expression" dxfId="13" priority="2">
      <formula>$D$57&lt;&gt;"Yes"</formula>
    </cfRule>
  </conditionalFormatting>
  <conditionalFormatting sqref="C85:E87">
    <cfRule type="expression" dxfId="12" priority="1">
      <formula>$D$84="No"</formula>
    </cfRule>
  </conditionalFormatting>
  <dataValidations disablePrompts="1" count="2">
    <dataValidation type="list" allowBlank="1" showInputMessage="1" showErrorMessage="1" sqref="D84 D4 D57">
      <formula1>$I$4:$I$5</formula1>
    </dataValidation>
    <dataValidation type="list" allowBlank="1" showInputMessage="1" showErrorMessage="1" sqref="D50">
      <formula1>$G$51:$G$53</formula1>
    </dataValidation>
  </dataValidations>
  <pageMargins left="0.7" right="0.7" top="0.78740157499999996" bottom="0.78740157499999996" header="0.3" footer="0.3"/>
  <pageSetup paperSize="9" orientation="portrait" horizontalDpi="4294967293" r:id="rId1"/>
  <drawing r:id="rId2"/>
  <legacyDrawing r:id="rId3"/>
  <oleObjects>
    <mc:AlternateContent xmlns:mc="http://schemas.openxmlformats.org/markup-compatibility/2006">
      <mc:Choice Requires="x14">
        <oleObject progId="Visio.Drawing.15" shapeId="7196" r:id="rId4">
          <objectPr defaultSize="0" autoPict="0" r:id="rId5">
            <anchor moveWithCells="1">
              <from>
                <xdr:col>11</xdr:col>
                <xdr:colOff>285750</xdr:colOff>
                <xdr:row>70</xdr:row>
                <xdr:rowOff>123825</xdr:rowOff>
              </from>
              <to>
                <xdr:col>16</xdr:col>
                <xdr:colOff>285750</xdr:colOff>
                <xdr:row>90</xdr:row>
                <xdr:rowOff>66675</xdr:rowOff>
              </to>
            </anchor>
          </objectPr>
        </oleObject>
      </mc:Choice>
      <mc:Fallback>
        <oleObject progId="Visio.Drawing.15" shapeId="7196" r:id="rId4"/>
      </mc:Fallback>
    </mc:AlternateContent>
    <mc:AlternateContent xmlns:mc="http://schemas.openxmlformats.org/markup-compatibility/2006">
      <mc:Choice Requires="x14">
        <oleObject progId="Visio.Drawing.15" shapeId="7197" r:id="rId6">
          <objectPr defaultSize="0" autoPict="0" r:id="rId7">
            <anchor moveWithCells="1">
              <from>
                <xdr:col>17</xdr:col>
                <xdr:colOff>428625</xdr:colOff>
                <xdr:row>70</xdr:row>
                <xdr:rowOff>85725</xdr:rowOff>
              </from>
              <to>
                <xdr:col>24</xdr:col>
                <xdr:colOff>704850</xdr:colOff>
                <xdr:row>90</xdr:row>
                <xdr:rowOff>47625</xdr:rowOff>
              </to>
            </anchor>
          </objectPr>
        </oleObject>
      </mc:Choice>
      <mc:Fallback>
        <oleObject progId="Visio.Drawing.15" shapeId="7197"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S184"/>
  <sheetViews>
    <sheetView zoomScale="90" zoomScaleNormal="90" workbookViewId="0">
      <selection activeCell="F64" sqref="F64"/>
    </sheetView>
  </sheetViews>
  <sheetFormatPr baseColWidth="10" defaultRowHeight="15"/>
  <cols>
    <col min="2" max="2" width="11.42578125" customWidth="1"/>
    <col min="3" max="3" width="54.28515625" customWidth="1"/>
    <col min="4" max="4" width="19.28515625" style="97" customWidth="1"/>
    <col min="5" max="5" width="13.5703125" customWidth="1"/>
    <col min="6" max="6" width="11.42578125" customWidth="1"/>
    <col min="7" max="7" width="31.42578125" customWidth="1"/>
    <col min="8" max="8" width="17.140625" customWidth="1"/>
    <col min="9" max="10" width="11.42578125" customWidth="1"/>
    <col min="11" max="11" width="12.85546875" customWidth="1"/>
    <col min="12" max="14" width="19.42578125" customWidth="1"/>
    <col min="15" max="15" width="11.42578125" customWidth="1"/>
    <col min="258" max="258" width="73.5703125" customWidth="1"/>
    <col min="259" max="259" width="22.42578125" customWidth="1"/>
    <col min="260" max="260" width="25.5703125" customWidth="1"/>
    <col min="261" max="261" width="53.140625" customWidth="1"/>
    <col min="262" max="262" width="27.140625" customWidth="1"/>
    <col min="263" max="263" width="15.7109375" customWidth="1"/>
    <col min="264" max="264" width="37.42578125" customWidth="1"/>
    <col min="265" max="265" width="25" customWidth="1"/>
    <col min="266" max="266" width="16.42578125" customWidth="1"/>
    <col min="271" max="271" width="19" customWidth="1"/>
    <col min="514" max="514" width="73.5703125" customWidth="1"/>
    <col min="515" max="515" width="22.42578125" customWidth="1"/>
    <col min="516" max="516" width="25.5703125" customWidth="1"/>
    <col min="517" max="517" width="53.140625" customWidth="1"/>
    <col min="518" max="518" width="27.140625" customWidth="1"/>
    <col min="519" max="519" width="15.7109375" customWidth="1"/>
    <col min="520" max="520" width="37.42578125" customWidth="1"/>
    <col min="521" max="521" width="25" customWidth="1"/>
    <col min="522" max="522" width="16.42578125" customWidth="1"/>
    <col min="527" max="527" width="19" customWidth="1"/>
    <col min="770" max="770" width="73.5703125" customWidth="1"/>
    <col min="771" max="771" width="22.42578125" customWidth="1"/>
    <col min="772" max="772" width="25.5703125" customWidth="1"/>
    <col min="773" max="773" width="53.140625" customWidth="1"/>
    <col min="774" max="774" width="27.140625" customWidth="1"/>
    <col min="775" max="775" width="15.7109375" customWidth="1"/>
    <col min="776" max="776" width="37.42578125" customWidth="1"/>
    <col min="777" max="777" width="25" customWidth="1"/>
    <col min="778" max="778" width="16.42578125" customWidth="1"/>
    <col min="783" max="783" width="19" customWidth="1"/>
    <col min="1026" max="1026" width="73.5703125" customWidth="1"/>
    <col min="1027" max="1027" width="22.42578125" customWidth="1"/>
    <col min="1028" max="1028" width="25.5703125" customWidth="1"/>
    <col min="1029" max="1029" width="53.140625" customWidth="1"/>
    <col min="1030" max="1030" width="27.140625" customWidth="1"/>
    <col min="1031" max="1031" width="15.7109375" customWidth="1"/>
    <col min="1032" max="1032" width="37.42578125" customWidth="1"/>
    <col min="1033" max="1033" width="25" customWidth="1"/>
    <col min="1034" max="1034" width="16.42578125" customWidth="1"/>
    <col min="1039" max="1039" width="19" customWidth="1"/>
    <col min="1282" max="1282" width="73.5703125" customWidth="1"/>
    <col min="1283" max="1283" width="22.42578125" customWidth="1"/>
    <col min="1284" max="1284" width="25.5703125" customWidth="1"/>
    <col min="1285" max="1285" width="53.140625" customWidth="1"/>
    <col min="1286" max="1286" width="27.140625" customWidth="1"/>
    <col min="1287" max="1287" width="15.7109375" customWidth="1"/>
    <col min="1288" max="1288" width="37.42578125" customWidth="1"/>
    <col min="1289" max="1289" width="25" customWidth="1"/>
    <col min="1290" max="1290" width="16.42578125" customWidth="1"/>
    <col min="1295" max="1295" width="19" customWidth="1"/>
    <col min="1538" max="1538" width="73.5703125" customWidth="1"/>
    <col min="1539" max="1539" width="22.42578125" customWidth="1"/>
    <col min="1540" max="1540" width="25.5703125" customWidth="1"/>
    <col min="1541" max="1541" width="53.140625" customWidth="1"/>
    <col min="1542" max="1542" width="27.140625" customWidth="1"/>
    <col min="1543" max="1543" width="15.7109375" customWidth="1"/>
    <col min="1544" max="1544" width="37.42578125" customWidth="1"/>
    <col min="1545" max="1545" width="25" customWidth="1"/>
    <col min="1546" max="1546" width="16.42578125" customWidth="1"/>
    <col min="1551" max="1551" width="19" customWidth="1"/>
    <col min="1794" max="1794" width="73.5703125" customWidth="1"/>
    <col min="1795" max="1795" width="22.42578125" customWidth="1"/>
    <col min="1796" max="1796" width="25.5703125" customWidth="1"/>
    <col min="1797" max="1797" width="53.140625" customWidth="1"/>
    <col min="1798" max="1798" width="27.140625" customWidth="1"/>
    <col min="1799" max="1799" width="15.7109375" customWidth="1"/>
    <col min="1800" max="1800" width="37.42578125" customWidth="1"/>
    <col min="1801" max="1801" width="25" customWidth="1"/>
    <col min="1802" max="1802" width="16.42578125" customWidth="1"/>
    <col min="1807" max="1807" width="19" customWidth="1"/>
    <col min="2050" max="2050" width="73.5703125" customWidth="1"/>
    <col min="2051" max="2051" width="22.42578125" customWidth="1"/>
    <col min="2052" max="2052" width="25.5703125" customWidth="1"/>
    <col min="2053" max="2053" width="53.140625" customWidth="1"/>
    <col min="2054" max="2054" width="27.140625" customWidth="1"/>
    <col min="2055" max="2055" width="15.7109375" customWidth="1"/>
    <col min="2056" max="2056" width="37.42578125" customWidth="1"/>
    <col min="2057" max="2057" width="25" customWidth="1"/>
    <col min="2058" max="2058" width="16.42578125" customWidth="1"/>
    <col min="2063" max="2063" width="19" customWidth="1"/>
    <col min="2306" max="2306" width="73.5703125" customWidth="1"/>
    <col min="2307" max="2307" width="22.42578125" customWidth="1"/>
    <col min="2308" max="2308" width="25.5703125" customWidth="1"/>
    <col min="2309" max="2309" width="53.140625" customWidth="1"/>
    <col min="2310" max="2310" width="27.140625" customWidth="1"/>
    <col min="2311" max="2311" width="15.7109375" customWidth="1"/>
    <col min="2312" max="2312" width="37.42578125" customWidth="1"/>
    <col min="2313" max="2313" width="25" customWidth="1"/>
    <col min="2314" max="2314" width="16.42578125" customWidth="1"/>
    <col min="2319" max="2319" width="19" customWidth="1"/>
    <col min="2562" max="2562" width="73.5703125" customWidth="1"/>
    <col min="2563" max="2563" width="22.42578125" customWidth="1"/>
    <col min="2564" max="2564" width="25.5703125" customWidth="1"/>
    <col min="2565" max="2565" width="53.140625" customWidth="1"/>
    <col min="2566" max="2566" width="27.140625" customWidth="1"/>
    <col min="2567" max="2567" width="15.7109375" customWidth="1"/>
    <col min="2568" max="2568" width="37.42578125" customWidth="1"/>
    <col min="2569" max="2569" width="25" customWidth="1"/>
    <col min="2570" max="2570" width="16.42578125" customWidth="1"/>
    <col min="2575" max="2575" width="19" customWidth="1"/>
    <col min="2818" max="2818" width="73.5703125" customWidth="1"/>
    <col min="2819" max="2819" width="22.42578125" customWidth="1"/>
    <col min="2820" max="2820" width="25.5703125" customWidth="1"/>
    <col min="2821" max="2821" width="53.140625" customWidth="1"/>
    <col min="2822" max="2822" width="27.140625" customWidth="1"/>
    <col min="2823" max="2823" width="15.7109375" customWidth="1"/>
    <col min="2824" max="2824" width="37.42578125" customWidth="1"/>
    <col min="2825" max="2825" width="25" customWidth="1"/>
    <col min="2826" max="2826" width="16.42578125" customWidth="1"/>
    <col min="2831" max="2831" width="19" customWidth="1"/>
    <col min="3074" max="3074" width="73.5703125" customWidth="1"/>
    <col min="3075" max="3075" width="22.42578125" customWidth="1"/>
    <col min="3076" max="3076" width="25.5703125" customWidth="1"/>
    <col min="3077" max="3077" width="53.140625" customWidth="1"/>
    <col min="3078" max="3078" width="27.140625" customWidth="1"/>
    <col min="3079" max="3079" width="15.7109375" customWidth="1"/>
    <col min="3080" max="3080" width="37.42578125" customWidth="1"/>
    <col min="3081" max="3081" width="25" customWidth="1"/>
    <col min="3082" max="3082" width="16.42578125" customWidth="1"/>
    <col min="3087" max="3087" width="19" customWidth="1"/>
    <col min="3330" max="3330" width="73.5703125" customWidth="1"/>
    <col min="3331" max="3331" width="22.42578125" customWidth="1"/>
    <col min="3332" max="3332" width="25.5703125" customWidth="1"/>
    <col min="3333" max="3333" width="53.140625" customWidth="1"/>
    <col min="3334" max="3334" width="27.140625" customWidth="1"/>
    <col min="3335" max="3335" width="15.7109375" customWidth="1"/>
    <col min="3336" max="3336" width="37.42578125" customWidth="1"/>
    <col min="3337" max="3337" width="25" customWidth="1"/>
    <col min="3338" max="3338" width="16.42578125" customWidth="1"/>
    <col min="3343" max="3343" width="19" customWidth="1"/>
    <col min="3586" max="3586" width="73.5703125" customWidth="1"/>
    <col min="3587" max="3587" width="22.42578125" customWidth="1"/>
    <col min="3588" max="3588" width="25.5703125" customWidth="1"/>
    <col min="3589" max="3589" width="53.140625" customWidth="1"/>
    <col min="3590" max="3590" width="27.140625" customWidth="1"/>
    <col min="3591" max="3591" width="15.7109375" customWidth="1"/>
    <col min="3592" max="3592" width="37.42578125" customWidth="1"/>
    <col min="3593" max="3593" width="25" customWidth="1"/>
    <col min="3594" max="3594" width="16.42578125" customWidth="1"/>
    <col min="3599" max="3599" width="19" customWidth="1"/>
    <col min="3842" max="3842" width="73.5703125" customWidth="1"/>
    <col min="3843" max="3843" width="22.42578125" customWidth="1"/>
    <col min="3844" max="3844" width="25.5703125" customWidth="1"/>
    <col min="3845" max="3845" width="53.140625" customWidth="1"/>
    <col min="3846" max="3846" width="27.140625" customWidth="1"/>
    <col min="3847" max="3847" width="15.7109375" customWidth="1"/>
    <col min="3848" max="3848" width="37.42578125" customWidth="1"/>
    <col min="3849" max="3849" width="25" customWidth="1"/>
    <col min="3850" max="3850" width="16.42578125" customWidth="1"/>
    <col min="3855" max="3855" width="19" customWidth="1"/>
    <col min="4098" max="4098" width="73.5703125" customWidth="1"/>
    <col min="4099" max="4099" width="22.42578125" customWidth="1"/>
    <col min="4100" max="4100" width="25.5703125" customWidth="1"/>
    <col min="4101" max="4101" width="53.140625" customWidth="1"/>
    <col min="4102" max="4102" width="27.140625" customWidth="1"/>
    <col min="4103" max="4103" width="15.7109375" customWidth="1"/>
    <col min="4104" max="4104" width="37.42578125" customWidth="1"/>
    <col min="4105" max="4105" width="25" customWidth="1"/>
    <col min="4106" max="4106" width="16.42578125" customWidth="1"/>
    <col min="4111" max="4111" width="19" customWidth="1"/>
    <col min="4354" max="4354" width="73.5703125" customWidth="1"/>
    <col min="4355" max="4355" width="22.42578125" customWidth="1"/>
    <col min="4356" max="4356" width="25.5703125" customWidth="1"/>
    <col min="4357" max="4357" width="53.140625" customWidth="1"/>
    <col min="4358" max="4358" width="27.140625" customWidth="1"/>
    <col min="4359" max="4359" width="15.7109375" customWidth="1"/>
    <col min="4360" max="4360" width="37.42578125" customWidth="1"/>
    <col min="4361" max="4361" width="25" customWidth="1"/>
    <col min="4362" max="4362" width="16.42578125" customWidth="1"/>
    <col min="4367" max="4367" width="19" customWidth="1"/>
    <col min="4610" max="4610" width="73.5703125" customWidth="1"/>
    <col min="4611" max="4611" width="22.42578125" customWidth="1"/>
    <col min="4612" max="4612" width="25.5703125" customWidth="1"/>
    <col min="4613" max="4613" width="53.140625" customWidth="1"/>
    <col min="4614" max="4614" width="27.140625" customWidth="1"/>
    <col min="4615" max="4615" width="15.7109375" customWidth="1"/>
    <col min="4616" max="4616" width="37.42578125" customWidth="1"/>
    <col min="4617" max="4617" width="25" customWidth="1"/>
    <col min="4618" max="4618" width="16.42578125" customWidth="1"/>
    <col min="4623" max="4623" width="19" customWidth="1"/>
    <col min="4866" max="4866" width="73.5703125" customWidth="1"/>
    <col min="4867" max="4867" width="22.42578125" customWidth="1"/>
    <col min="4868" max="4868" width="25.5703125" customWidth="1"/>
    <col min="4869" max="4869" width="53.140625" customWidth="1"/>
    <col min="4870" max="4870" width="27.140625" customWidth="1"/>
    <col min="4871" max="4871" width="15.7109375" customWidth="1"/>
    <col min="4872" max="4872" width="37.42578125" customWidth="1"/>
    <col min="4873" max="4873" width="25" customWidth="1"/>
    <col min="4874" max="4874" width="16.42578125" customWidth="1"/>
    <col min="4879" max="4879" width="19" customWidth="1"/>
    <col min="5122" max="5122" width="73.5703125" customWidth="1"/>
    <col min="5123" max="5123" width="22.42578125" customWidth="1"/>
    <col min="5124" max="5124" width="25.5703125" customWidth="1"/>
    <col min="5125" max="5125" width="53.140625" customWidth="1"/>
    <col min="5126" max="5126" width="27.140625" customWidth="1"/>
    <col min="5127" max="5127" width="15.7109375" customWidth="1"/>
    <col min="5128" max="5128" width="37.42578125" customWidth="1"/>
    <col min="5129" max="5129" width="25" customWidth="1"/>
    <col min="5130" max="5130" width="16.42578125" customWidth="1"/>
    <col min="5135" max="5135" width="19" customWidth="1"/>
    <col min="5378" max="5378" width="73.5703125" customWidth="1"/>
    <col min="5379" max="5379" width="22.42578125" customWidth="1"/>
    <col min="5380" max="5380" width="25.5703125" customWidth="1"/>
    <col min="5381" max="5381" width="53.140625" customWidth="1"/>
    <col min="5382" max="5382" width="27.140625" customWidth="1"/>
    <col min="5383" max="5383" width="15.7109375" customWidth="1"/>
    <col min="5384" max="5384" width="37.42578125" customWidth="1"/>
    <col min="5385" max="5385" width="25" customWidth="1"/>
    <col min="5386" max="5386" width="16.42578125" customWidth="1"/>
    <col min="5391" max="5391" width="19" customWidth="1"/>
    <col min="5634" max="5634" width="73.5703125" customWidth="1"/>
    <col min="5635" max="5635" width="22.42578125" customWidth="1"/>
    <col min="5636" max="5636" width="25.5703125" customWidth="1"/>
    <col min="5637" max="5637" width="53.140625" customWidth="1"/>
    <col min="5638" max="5638" width="27.140625" customWidth="1"/>
    <col min="5639" max="5639" width="15.7109375" customWidth="1"/>
    <col min="5640" max="5640" width="37.42578125" customWidth="1"/>
    <col min="5641" max="5641" width="25" customWidth="1"/>
    <col min="5642" max="5642" width="16.42578125" customWidth="1"/>
    <col min="5647" max="5647" width="19" customWidth="1"/>
    <col min="5890" max="5890" width="73.5703125" customWidth="1"/>
    <col min="5891" max="5891" width="22.42578125" customWidth="1"/>
    <col min="5892" max="5892" width="25.5703125" customWidth="1"/>
    <col min="5893" max="5893" width="53.140625" customWidth="1"/>
    <col min="5894" max="5894" width="27.140625" customWidth="1"/>
    <col min="5895" max="5895" width="15.7109375" customWidth="1"/>
    <col min="5896" max="5896" width="37.42578125" customWidth="1"/>
    <col min="5897" max="5897" width="25" customWidth="1"/>
    <col min="5898" max="5898" width="16.42578125" customWidth="1"/>
    <col min="5903" max="5903" width="19" customWidth="1"/>
    <col min="6146" max="6146" width="73.5703125" customWidth="1"/>
    <col min="6147" max="6147" width="22.42578125" customWidth="1"/>
    <col min="6148" max="6148" width="25.5703125" customWidth="1"/>
    <col min="6149" max="6149" width="53.140625" customWidth="1"/>
    <col min="6150" max="6150" width="27.140625" customWidth="1"/>
    <col min="6151" max="6151" width="15.7109375" customWidth="1"/>
    <col min="6152" max="6152" width="37.42578125" customWidth="1"/>
    <col min="6153" max="6153" width="25" customWidth="1"/>
    <col min="6154" max="6154" width="16.42578125" customWidth="1"/>
    <col min="6159" max="6159" width="19" customWidth="1"/>
    <col min="6402" max="6402" width="73.5703125" customWidth="1"/>
    <col min="6403" max="6403" width="22.42578125" customWidth="1"/>
    <col min="6404" max="6404" width="25.5703125" customWidth="1"/>
    <col min="6405" max="6405" width="53.140625" customWidth="1"/>
    <col min="6406" max="6406" width="27.140625" customWidth="1"/>
    <col min="6407" max="6407" width="15.7109375" customWidth="1"/>
    <col min="6408" max="6408" width="37.42578125" customWidth="1"/>
    <col min="6409" max="6409" width="25" customWidth="1"/>
    <col min="6410" max="6410" width="16.42578125" customWidth="1"/>
    <col min="6415" max="6415" width="19" customWidth="1"/>
    <col min="6658" max="6658" width="73.5703125" customWidth="1"/>
    <col min="6659" max="6659" width="22.42578125" customWidth="1"/>
    <col min="6660" max="6660" width="25.5703125" customWidth="1"/>
    <col min="6661" max="6661" width="53.140625" customWidth="1"/>
    <col min="6662" max="6662" width="27.140625" customWidth="1"/>
    <col min="6663" max="6663" width="15.7109375" customWidth="1"/>
    <col min="6664" max="6664" width="37.42578125" customWidth="1"/>
    <col min="6665" max="6665" width="25" customWidth="1"/>
    <col min="6666" max="6666" width="16.42578125" customWidth="1"/>
    <col min="6671" max="6671" width="19" customWidth="1"/>
    <col min="6914" max="6914" width="73.5703125" customWidth="1"/>
    <col min="6915" max="6915" width="22.42578125" customWidth="1"/>
    <col min="6916" max="6916" width="25.5703125" customWidth="1"/>
    <col min="6917" max="6917" width="53.140625" customWidth="1"/>
    <col min="6918" max="6918" width="27.140625" customWidth="1"/>
    <col min="6919" max="6919" width="15.7109375" customWidth="1"/>
    <col min="6920" max="6920" width="37.42578125" customWidth="1"/>
    <col min="6921" max="6921" width="25" customWidth="1"/>
    <col min="6922" max="6922" width="16.42578125" customWidth="1"/>
    <col min="6927" max="6927" width="19" customWidth="1"/>
    <col min="7170" max="7170" width="73.5703125" customWidth="1"/>
    <col min="7171" max="7171" width="22.42578125" customWidth="1"/>
    <col min="7172" max="7172" width="25.5703125" customWidth="1"/>
    <col min="7173" max="7173" width="53.140625" customWidth="1"/>
    <col min="7174" max="7174" width="27.140625" customWidth="1"/>
    <col min="7175" max="7175" width="15.7109375" customWidth="1"/>
    <col min="7176" max="7176" width="37.42578125" customWidth="1"/>
    <col min="7177" max="7177" width="25" customWidth="1"/>
    <col min="7178" max="7178" width="16.42578125" customWidth="1"/>
    <col min="7183" max="7183" width="19" customWidth="1"/>
    <col min="7426" max="7426" width="73.5703125" customWidth="1"/>
    <col min="7427" max="7427" width="22.42578125" customWidth="1"/>
    <col min="7428" max="7428" width="25.5703125" customWidth="1"/>
    <col min="7429" max="7429" width="53.140625" customWidth="1"/>
    <col min="7430" max="7430" width="27.140625" customWidth="1"/>
    <col min="7431" max="7431" width="15.7109375" customWidth="1"/>
    <col min="7432" max="7432" width="37.42578125" customWidth="1"/>
    <col min="7433" max="7433" width="25" customWidth="1"/>
    <col min="7434" max="7434" width="16.42578125" customWidth="1"/>
    <col min="7439" max="7439" width="19" customWidth="1"/>
    <col min="7682" max="7682" width="73.5703125" customWidth="1"/>
    <col min="7683" max="7683" width="22.42578125" customWidth="1"/>
    <col min="7684" max="7684" width="25.5703125" customWidth="1"/>
    <col min="7685" max="7685" width="53.140625" customWidth="1"/>
    <col min="7686" max="7686" width="27.140625" customWidth="1"/>
    <col min="7687" max="7687" width="15.7109375" customWidth="1"/>
    <col min="7688" max="7688" width="37.42578125" customWidth="1"/>
    <col min="7689" max="7689" width="25" customWidth="1"/>
    <col min="7690" max="7690" width="16.42578125" customWidth="1"/>
    <col min="7695" max="7695" width="19" customWidth="1"/>
    <col min="7938" max="7938" width="73.5703125" customWidth="1"/>
    <col min="7939" max="7939" width="22.42578125" customWidth="1"/>
    <col min="7940" max="7940" width="25.5703125" customWidth="1"/>
    <col min="7941" max="7941" width="53.140625" customWidth="1"/>
    <col min="7942" max="7942" width="27.140625" customWidth="1"/>
    <col min="7943" max="7943" width="15.7109375" customWidth="1"/>
    <col min="7944" max="7944" width="37.42578125" customWidth="1"/>
    <col min="7945" max="7945" width="25" customWidth="1"/>
    <col min="7946" max="7946" width="16.42578125" customWidth="1"/>
    <col min="7951" max="7951" width="19" customWidth="1"/>
    <col min="8194" max="8194" width="73.5703125" customWidth="1"/>
    <col min="8195" max="8195" width="22.42578125" customWidth="1"/>
    <col min="8196" max="8196" width="25.5703125" customWidth="1"/>
    <col min="8197" max="8197" width="53.140625" customWidth="1"/>
    <col min="8198" max="8198" width="27.140625" customWidth="1"/>
    <col min="8199" max="8199" width="15.7109375" customWidth="1"/>
    <col min="8200" max="8200" width="37.42578125" customWidth="1"/>
    <col min="8201" max="8201" width="25" customWidth="1"/>
    <col min="8202" max="8202" width="16.42578125" customWidth="1"/>
    <col min="8207" max="8207" width="19" customWidth="1"/>
    <col min="8450" max="8450" width="73.5703125" customWidth="1"/>
    <col min="8451" max="8451" width="22.42578125" customWidth="1"/>
    <col min="8452" max="8452" width="25.5703125" customWidth="1"/>
    <col min="8453" max="8453" width="53.140625" customWidth="1"/>
    <col min="8454" max="8454" width="27.140625" customWidth="1"/>
    <col min="8455" max="8455" width="15.7109375" customWidth="1"/>
    <col min="8456" max="8456" width="37.42578125" customWidth="1"/>
    <col min="8457" max="8457" width="25" customWidth="1"/>
    <col min="8458" max="8458" width="16.42578125" customWidth="1"/>
    <col min="8463" max="8463" width="19" customWidth="1"/>
    <col min="8706" max="8706" width="73.5703125" customWidth="1"/>
    <col min="8707" max="8707" width="22.42578125" customWidth="1"/>
    <col min="8708" max="8708" width="25.5703125" customWidth="1"/>
    <col min="8709" max="8709" width="53.140625" customWidth="1"/>
    <col min="8710" max="8710" width="27.140625" customWidth="1"/>
    <col min="8711" max="8711" width="15.7109375" customWidth="1"/>
    <col min="8712" max="8712" width="37.42578125" customWidth="1"/>
    <col min="8713" max="8713" width="25" customWidth="1"/>
    <col min="8714" max="8714" width="16.42578125" customWidth="1"/>
    <col min="8719" max="8719" width="19" customWidth="1"/>
    <col min="8962" max="8962" width="73.5703125" customWidth="1"/>
    <col min="8963" max="8963" width="22.42578125" customWidth="1"/>
    <col min="8964" max="8964" width="25.5703125" customWidth="1"/>
    <col min="8965" max="8965" width="53.140625" customWidth="1"/>
    <col min="8966" max="8966" width="27.140625" customWidth="1"/>
    <col min="8967" max="8967" width="15.7109375" customWidth="1"/>
    <col min="8968" max="8968" width="37.42578125" customWidth="1"/>
    <col min="8969" max="8969" width="25" customWidth="1"/>
    <col min="8970" max="8970" width="16.42578125" customWidth="1"/>
    <col min="8975" max="8975" width="19" customWidth="1"/>
    <col min="9218" max="9218" width="73.5703125" customWidth="1"/>
    <col min="9219" max="9219" width="22.42578125" customWidth="1"/>
    <col min="9220" max="9220" width="25.5703125" customWidth="1"/>
    <col min="9221" max="9221" width="53.140625" customWidth="1"/>
    <col min="9222" max="9222" width="27.140625" customWidth="1"/>
    <col min="9223" max="9223" width="15.7109375" customWidth="1"/>
    <col min="9224" max="9224" width="37.42578125" customWidth="1"/>
    <col min="9225" max="9225" width="25" customWidth="1"/>
    <col min="9226" max="9226" width="16.42578125" customWidth="1"/>
    <col min="9231" max="9231" width="19" customWidth="1"/>
    <col min="9474" max="9474" width="73.5703125" customWidth="1"/>
    <col min="9475" max="9475" width="22.42578125" customWidth="1"/>
    <col min="9476" max="9476" width="25.5703125" customWidth="1"/>
    <col min="9477" max="9477" width="53.140625" customWidth="1"/>
    <col min="9478" max="9478" width="27.140625" customWidth="1"/>
    <col min="9479" max="9479" width="15.7109375" customWidth="1"/>
    <col min="9480" max="9480" width="37.42578125" customWidth="1"/>
    <col min="9481" max="9481" width="25" customWidth="1"/>
    <col min="9482" max="9482" width="16.42578125" customWidth="1"/>
    <col min="9487" max="9487" width="19" customWidth="1"/>
    <col min="9730" max="9730" width="73.5703125" customWidth="1"/>
    <col min="9731" max="9731" width="22.42578125" customWidth="1"/>
    <col min="9732" max="9732" width="25.5703125" customWidth="1"/>
    <col min="9733" max="9733" width="53.140625" customWidth="1"/>
    <col min="9734" max="9734" width="27.140625" customWidth="1"/>
    <col min="9735" max="9735" width="15.7109375" customWidth="1"/>
    <col min="9736" max="9736" width="37.42578125" customWidth="1"/>
    <col min="9737" max="9737" width="25" customWidth="1"/>
    <col min="9738" max="9738" width="16.42578125" customWidth="1"/>
    <col min="9743" max="9743" width="19" customWidth="1"/>
    <col min="9986" max="9986" width="73.5703125" customWidth="1"/>
    <col min="9987" max="9987" width="22.42578125" customWidth="1"/>
    <col min="9988" max="9988" width="25.5703125" customWidth="1"/>
    <col min="9989" max="9989" width="53.140625" customWidth="1"/>
    <col min="9990" max="9990" width="27.140625" customWidth="1"/>
    <col min="9991" max="9991" width="15.7109375" customWidth="1"/>
    <col min="9992" max="9992" width="37.42578125" customWidth="1"/>
    <col min="9993" max="9993" width="25" customWidth="1"/>
    <col min="9994" max="9994" width="16.42578125" customWidth="1"/>
    <col min="9999" max="9999" width="19" customWidth="1"/>
    <col min="10242" max="10242" width="73.5703125" customWidth="1"/>
    <col min="10243" max="10243" width="22.42578125" customWidth="1"/>
    <col min="10244" max="10244" width="25.5703125" customWidth="1"/>
    <col min="10245" max="10245" width="53.140625" customWidth="1"/>
    <col min="10246" max="10246" width="27.140625" customWidth="1"/>
    <col min="10247" max="10247" width="15.7109375" customWidth="1"/>
    <col min="10248" max="10248" width="37.42578125" customWidth="1"/>
    <col min="10249" max="10249" width="25" customWidth="1"/>
    <col min="10250" max="10250" width="16.42578125" customWidth="1"/>
    <col min="10255" max="10255" width="19" customWidth="1"/>
    <col min="10498" max="10498" width="73.5703125" customWidth="1"/>
    <col min="10499" max="10499" width="22.42578125" customWidth="1"/>
    <col min="10500" max="10500" width="25.5703125" customWidth="1"/>
    <col min="10501" max="10501" width="53.140625" customWidth="1"/>
    <col min="10502" max="10502" width="27.140625" customWidth="1"/>
    <col min="10503" max="10503" width="15.7109375" customWidth="1"/>
    <col min="10504" max="10504" width="37.42578125" customWidth="1"/>
    <col min="10505" max="10505" width="25" customWidth="1"/>
    <col min="10506" max="10506" width="16.42578125" customWidth="1"/>
    <col min="10511" max="10511" width="19" customWidth="1"/>
    <col min="10754" max="10754" width="73.5703125" customWidth="1"/>
    <col min="10755" max="10755" width="22.42578125" customWidth="1"/>
    <col min="10756" max="10756" width="25.5703125" customWidth="1"/>
    <col min="10757" max="10757" width="53.140625" customWidth="1"/>
    <col min="10758" max="10758" width="27.140625" customWidth="1"/>
    <col min="10759" max="10759" width="15.7109375" customWidth="1"/>
    <col min="10760" max="10760" width="37.42578125" customWidth="1"/>
    <col min="10761" max="10761" width="25" customWidth="1"/>
    <col min="10762" max="10762" width="16.42578125" customWidth="1"/>
    <col min="10767" max="10767" width="19" customWidth="1"/>
    <col min="11010" max="11010" width="73.5703125" customWidth="1"/>
    <col min="11011" max="11011" width="22.42578125" customWidth="1"/>
    <col min="11012" max="11012" width="25.5703125" customWidth="1"/>
    <col min="11013" max="11013" width="53.140625" customWidth="1"/>
    <col min="11014" max="11014" width="27.140625" customWidth="1"/>
    <col min="11015" max="11015" width="15.7109375" customWidth="1"/>
    <col min="11016" max="11016" width="37.42578125" customWidth="1"/>
    <col min="11017" max="11017" width="25" customWidth="1"/>
    <col min="11018" max="11018" width="16.42578125" customWidth="1"/>
    <col min="11023" max="11023" width="19" customWidth="1"/>
    <col min="11266" max="11266" width="73.5703125" customWidth="1"/>
    <col min="11267" max="11267" width="22.42578125" customWidth="1"/>
    <col min="11268" max="11268" width="25.5703125" customWidth="1"/>
    <col min="11269" max="11269" width="53.140625" customWidth="1"/>
    <col min="11270" max="11270" width="27.140625" customWidth="1"/>
    <col min="11271" max="11271" width="15.7109375" customWidth="1"/>
    <col min="11272" max="11272" width="37.42578125" customWidth="1"/>
    <col min="11273" max="11273" width="25" customWidth="1"/>
    <col min="11274" max="11274" width="16.42578125" customWidth="1"/>
    <col min="11279" max="11279" width="19" customWidth="1"/>
    <col min="11522" max="11522" width="73.5703125" customWidth="1"/>
    <col min="11523" max="11523" width="22.42578125" customWidth="1"/>
    <col min="11524" max="11524" width="25.5703125" customWidth="1"/>
    <col min="11525" max="11525" width="53.140625" customWidth="1"/>
    <col min="11526" max="11526" width="27.140625" customWidth="1"/>
    <col min="11527" max="11527" width="15.7109375" customWidth="1"/>
    <col min="11528" max="11528" width="37.42578125" customWidth="1"/>
    <col min="11529" max="11529" width="25" customWidth="1"/>
    <col min="11530" max="11530" width="16.42578125" customWidth="1"/>
    <col min="11535" max="11535" width="19" customWidth="1"/>
    <col min="11778" max="11778" width="73.5703125" customWidth="1"/>
    <col min="11779" max="11779" width="22.42578125" customWidth="1"/>
    <col min="11780" max="11780" width="25.5703125" customWidth="1"/>
    <col min="11781" max="11781" width="53.140625" customWidth="1"/>
    <col min="11782" max="11782" width="27.140625" customWidth="1"/>
    <col min="11783" max="11783" width="15.7109375" customWidth="1"/>
    <col min="11784" max="11784" width="37.42578125" customWidth="1"/>
    <col min="11785" max="11785" width="25" customWidth="1"/>
    <col min="11786" max="11786" width="16.42578125" customWidth="1"/>
    <col min="11791" max="11791" width="19" customWidth="1"/>
    <col min="12034" max="12034" width="73.5703125" customWidth="1"/>
    <col min="12035" max="12035" width="22.42578125" customWidth="1"/>
    <col min="12036" max="12036" width="25.5703125" customWidth="1"/>
    <col min="12037" max="12037" width="53.140625" customWidth="1"/>
    <col min="12038" max="12038" width="27.140625" customWidth="1"/>
    <col min="12039" max="12039" width="15.7109375" customWidth="1"/>
    <col min="12040" max="12040" width="37.42578125" customWidth="1"/>
    <col min="12041" max="12041" width="25" customWidth="1"/>
    <col min="12042" max="12042" width="16.42578125" customWidth="1"/>
    <col min="12047" max="12047" width="19" customWidth="1"/>
    <col min="12290" max="12290" width="73.5703125" customWidth="1"/>
    <col min="12291" max="12291" width="22.42578125" customWidth="1"/>
    <col min="12292" max="12292" width="25.5703125" customWidth="1"/>
    <col min="12293" max="12293" width="53.140625" customWidth="1"/>
    <col min="12294" max="12294" width="27.140625" customWidth="1"/>
    <col min="12295" max="12295" width="15.7109375" customWidth="1"/>
    <col min="12296" max="12296" width="37.42578125" customWidth="1"/>
    <col min="12297" max="12297" width="25" customWidth="1"/>
    <col min="12298" max="12298" width="16.42578125" customWidth="1"/>
    <col min="12303" max="12303" width="19" customWidth="1"/>
    <col min="12546" max="12546" width="73.5703125" customWidth="1"/>
    <col min="12547" max="12547" width="22.42578125" customWidth="1"/>
    <col min="12548" max="12548" width="25.5703125" customWidth="1"/>
    <col min="12549" max="12549" width="53.140625" customWidth="1"/>
    <col min="12550" max="12550" width="27.140625" customWidth="1"/>
    <col min="12551" max="12551" width="15.7109375" customWidth="1"/>
    <col min="12552" max="12552" width="37.42578125" customWidth="1"/>
    <col min="12553" max="12553" width="25" customWidth="1"/>
    <col min="12554" max="12554" width="16.42578125" customWidth="1"/>
    <col min="12559" max="12559" width="19" customWidth="1"/>
    <col min="12802" max="12802" width="73.5703125" customWidth="1"/>
    <col min="12803" max="12803" width="22.42578125" customWidth="1"/>
    <col min="12804" max="12804" width="25.5703125" customWidth="1"/>
    <col min="12805" max="12805" width="53.140625" customWidth="1"/>
    <col min="12806" max="12806" width="27.140625" customWidth="1"/>
    <col min="12807" max="12807" width="15.7109375" customWidth="1"/>
    <col min="12808" max="12808" width="37.42578125" customWidth="1"/>
    <col min="12809" max="12809" width="25" customWidth="1"/>
    <col min="12810" max="12810" width="16.42578125" customWidth="1"/>
    <col min="12815" max="12815" width="19" customWidth="1"/>
    <col min="13058" max="13058" width="73.5703125" customWidth="1"/>
    <col min="13059" max="13059" width="22.42578125" customWidth="1"/>
    <col min="13060" max="13060" width="25.5703125" customWidth="1"/>
    <col min="13061" max="13061" width="53.140625" customWidth="1"/>
    <col min="13062" max="13062" width="27.140625" customWidth="1"/>
    <col min="13063" max="13063" width="15.7109375" customWidth="1"/>
    <col min="13064" max="13064" width="37.42578125" customWidth="1"/>
    <col min="13065" max="13065" width="25" customWidth="1"/>
    <col min="13066" max="13066" width="16.42578125" customWidth="1"/>
    <col min="13071" max="13071" width="19" customWidth="1"/>
    <col min="13314" max="13314" width="73.5703125" customWidth="1"/>
    <col min="13315" max="13315" width="22.42578125" customWidth="1"/>
    <col min="13316" max="13316" width="25.5703125" customWidth="1"/>
    <col min="13317" max="13317" width="53.140625" customWidth="1"/>
    <col min="13318" max="13318" width="27.140625" customWidth="1"/>
    <col min="13319" max="13319" width="15.7109375" customWidth="1"/>
    <col min="13320" max="13320" width="37.42578125" customWidth="1"/>
    <col min="13321" max="13321" width="25" customWidth="1"/>
    <col min="13322" max="13322" width="16.42578125" customWidth="1"/>
    <col min="13327" max="13327" width="19" customWidth="1"/>
    <col min="13570" max="13570" width="73.5703125" customWidth="1"/>
    <col min="13571" max="13571" width="22.42578125" customWidth="1"/>
    <col min="13572" max="13572" width="25.5703125" customWidth="1"/>
    <col min="13573" max="13573" width="53.140625" customWidth="1"/>
    <col min="13574" max="13574" width="27.140625" customWidth="1"/>
    <col min="13575" max="13575" width="15.7109375" customWidth="1"/>
    <col min="13576" max="13576" width="37.42578125" customWidth="1"/>
    <col min="13577" max="13577" width="25" customWidth="1"/>
    <col min="13578" max="13578" width="16.42578125" customWidth="1"/>
    <col min="13583" max="13583" width="19" customWidth="1"/>
    <col min="13826" max="13826" width="73.5703125" customWidth="1"/>
    <col min="13827" max="13827" width="22.42578125" customWidth="1"/>
    <col min="13828" max="13828" width="25.5703125" customWidth="1"/>
    <col min="13829" max="13829" width="53.140625" customWidth="1"/>
    <col min="13830" max="13830" width="27.140625" customWidth="1"/>
    <col min="13831" max="13831" width="15.7109375" customWidth="1"/>
    <col min="13832" max="13832" width="37.42578125" customWidth="1"/>
    <col min="13833" max="13833" width="25" customWidth="1"/>
    <col min="13834" max="13834" width="16.42578125" customWidth="1"/>
    <col min="13839" max="13839" width="19" customWidth="1"/>
    <col min="14082" max="14082" width="73.5703125" customWidth="1"/>
    <col min="14083" max="14083" width="22.42578125" customWidth="1"/>
    <col min="14084" max="14084" width="25.5703125" customWidth="1"/>
    <col min="14085" max="14085" width="53.140625" customWidth="1"/>
    <col min="14086" max="14086" width="27.140625" customWidth="1"/>
    <col min="14087" max="14087" width="15.7109375" customWidth="1"/>
    <col min="14088" max="14088" width="37.42578125" customWidth="1"/>
    <col min="14089" max="14089" width="25" customWidth="1"/>
    <col min="14090" max="14090" width="16.42578125" customWidth="1"/>
    <col min="14095" max="14095" width="19" customWidth="1"/>
    <col min="14338" max="14338" width="73.5703125" customWidth="1"/>
    <col min="14339" max="14339" width="22.42578125" customWidth="1"/>
    <col min="14340" max="14340" width="25.5703125" customWidth="1"/>
    <col min="14341" max="14341" width="53.140625" customWidth="1"/>
    <col min="14342" max="14342" width="27.140625" customWidth="1"/>
    <col min="14343" max="14343" width="15.7109375" customWidth="1"/>
    <col min="14344" max="14344" width="37.42578125" customWidth="1"/>
    <col min="14345" max="14345" width="25" customWidth="1"/>
    <col min="14346" max="14346" width="16.42578125" customWidth="1"/>
    <col min="14351" max="14351" width="19" customWidth="1"/>
    <col min="14594" max="14594" width="73.5703125" customWidth="1"/>
    <col min="14595" max="14595" width="22.42578125" customWidth="1"/>
    <col min="14596" max="14596" width="25.5703125" customWidth="1"/>
    <col min="14597" max="14597" width="53.140625" customWidth="1"/>
    <col min="14598" max="14598" width="27.140625" customWidth="1"/>
    <col min="14599" max="14599" width="15.7109375" customWidth="1"/>
    <col min="14600" max="14600" width="37.42578125" customWidth="1"/>
    <col min="14601" max="14601" width="25" customWidth="1"/>
    <col min="14602" max="14602" width="16.42578125" customWidth="1"/>
    <col min="14607" max="14607" width="19" customWidth="1"/>
    <col min="14850" max="14850" width="73.5703125" customWidth="1"/>
    <col min="14851" max="14851" width="22.42578125" customWidth="1"/>
    <col min="14852" max="14852" width="25.5703125" customWidth="1"/>
    <col min="14853" max="14853" width="53.140625" customWidth="1"/>
    <col min="14854" max="14854" width="27.140625" customWidth="1"/>
    <col min="14855" max="14855" width="15.7109375" customWidth="1"/>
    <col min="14856" max="14856" width="37.42578125" customWidth="1"/>
    <col min="14857" max="14857" width="25" customWidth="1"/>
    <col min="14858" max="14858" width="16.42578125" customWidth="1"/>
    <col min="14863" max="14863" width="19" customWidth="1"/>
    <col min="15106" max="15106" width="73.5703125" customWidth="1"/>
    <col min="15107" max="15107" width="22.42578125" customWidth="1"/>
    <col min="15108" max="15108" width="25.5703125" customWidth="1"/>
    <col min="15109" max="15109" width="53.140625" customWidth="1"/>
    <col min="15110" max="15110" width="27.140625" customWidth="1"/>
    <col min="15111" max="15111" width="15.7109375" customWidth="1"/>
    <col min="15112" max="15112" width="37.42578125" customWidth="1"/>
    <col min="15113" max="15113" width="25" customWidth="1"/>
    <col min="15114" max="15114" width="16.42578125" customWidth="1"/>
    <col min="15119" max="15119" width="19" customWidth="1"/>
    <col min="15362" max="15362" width="73.5703125" customWidth="1"/>
    <col min="15363" max="15363" width="22.42578125" customWidth="1"/>
    <col min="15364" max="15364" width="25.5703125" customWidth="1"/>
    <col min="15365" max="15365" width="53.140625" customWidth="1"/>
    <col min="15366" max="15366" width="27.140625" customWidth="1"/>
    <col min="15367" max="15367" width="15.7109375" customWidth="1"/>
    <col min="15368" max="15368" width="37.42578125" customWidth="1"/>
    <col min="15369" max="15369" width="25" customWidth="1"/>
    <col min="15370" max="15370" width="16.42578125" customWidth="1"/>
    <col min="15375" max="15375" width="19" customWidth="1"/>
    <col min="15618" max="15618" width="73.5703125" customWidth="1"/>
    <col min="15619" max="15619" width="22.42578125" customWidth="1"/>
    <col min="15620" max="15620" width="25.5703125" customWidth="1"/>
    <col min="15621" max="15621" width="53.140625" customWidth="1"/>
    <col min="15622" max="15622" width="27.140625" customWidth="1"/>
    <col min="15623" max="15623" width="15.7109375" customWidth="1"/>
    <col min="15624" max="15624" width="37.42578125" customWidth="1"/>
    <col min="15625" max="15625" width="25" customWidth="1"/>
    <col min="15626" max="15626" width="16.42578125" customWidth="1"/>
    <col min="15631" max="15631" width="19" customWidth="1"/>
    <col min="15874" max="15874" width="73.5703125" customWidth="1"/>
    <col min="15875" max="15875" width="22.42578125" customWidth="1"/>
    <col min="15876" max="15876" width="25.5703125" customWidth="1"/>
    <col min="15877" max="15877" width="53.140625" customWidth="1"/>
    <col min="15878" max="15878" width="27.140625" customWidth="1"/>
    <col min="15879" max="15879" width="15.7109375" customWidth="1"/>
    <col min="15880" max="15880" width="37.42578125" customWidth="1"/>
    <col min="15881" max="15881" width="25" customWidth="1"/>
    <col min="15882" max="15882" width="16.42578125" customWidth="1"/>
    <col min="15887" max="15887" width="19" customWidth="1"/>
    <col min="16130" max="16130" width="73.5703125" customWidth="1"/>
    <col min="16131" max="16131" width="22.42578125" customWidth="1"/>
    <col min="16132" max="16132" width="25.5703125" customWidth="1"/>
    <col min="16133" max="16133" width="53.140625" customWidth="1"/>
    <col min="16134" max="16134" width="27.140625" customWidth="1"/>
    <col min="16135" max="16135" width="15.7109375" customWidth="1"/>
    <col min="16136" max="16136" width="37.42578125" customWidth="1"/>
    <col min="16137" max="16137" width="25" customWidth="1"/>
    <col min="16138" max="16138" width="16.42578125" customWidth="1"/>
    <col min="16143" max="16143" width="19" customWidth="1"/>
  </cols>
  <sheetData>
    <row r="2" spans="2:19" s="17" customFormat="1" ht="30" customHeight="1">
      <c r="C2" s="18" t="s">
        <v>36</v>
      </c>
      <c r="D2" s="19"/>
      <c r="E2" s="19"/>
      <c r="F2" s="19"/>
      <c r="G2" s="19"/>
      <c r="H2" s="19"/>
      <c r="I2" s="19"/>
      <c r="J2" s="19"/>
      <c r="K2" s="20"/>
      <c r="L2" s="19"/>
      <c r="M2" s="19"/>
      <c r="N2" s="19"/>
      <c r="O2" s="22"/>
      <c r="R2" s="21"/>
    </row>
    <row r="3" spans="2:19" s="191" customFormat="1" ht="15.75" thickBot="1">
      <c r="G3" s="113" t="s">
        <v>17</v>
      </c>
    </row>
    <row r="4" spans="2:19" s="191" customFormat="1" ht="15.75" thickBot="1">
      <c r="C4" s="117" t="s">
        <v>426</v>
      </c>
      <c r="D4" s="290" t="s">
        <v>113</v>
      </c>
      <c r="E4" s="287"/>
      <c r="G4" s="120" t="s">
        <v>22</v>
      </c>
      <c r="I4" s="263" t="s">
        <v>112</v>
      </c>
    </row>
    <row r="5" spans="2:19" s="191" customFormat="1" ht="15.75" thickBot="1">
      <c r="G5" s="80" t="s">
        <v>21</v>
      </c>
      <c r="I5" s="263" t="s">
        <v>113</v>
      </c>
    </row>
    <row r="6" spans="2:19" s="191" customFormat="1">
      <c r="G6" s="370"/>
      <c r="I6" s="263"/>
    </row>
    <row r="7" spans="2:19" s="17" customFormat="1" ht="30" customHeight="1">
      <c r="C7" s="18" t="s">
        <v>79</v>
      </c>
      <c r="D7" s="96"/>
      <c r="E7" s="19"/>
      <c r="F7" s="19"/>
      <c r="G7" s="19"/>
      <c r="H7" s="19"/>
      <c r="I7" s="19"/>
      <c r="J7" s="19"/>
      <c r="K7" s="19"/>
      <c r="L7" s="20"/>
      <c r="M7" s="21"/>
      <c r="N7" s="18"/>
      <c r="O7" s="21"/>
      <c r="P7" s="21"/>
      <c r="S7" s="21"/>
    </row>
    <row r="8" spans="2:19" ht="15.75" thickBot="1"/>
    <row r="9" spans="2:19" ht="15.75" thickBot="1">
      <c r="B9" s="2"/>
      <c r="C9" s="487" t="s">
        <v>85</v>
      </c>
      <c r="D9" s="488"/>
      <c r="E9" s="489"/>
      <c r="F9" s="2"/>
      <c r="G9" s="484" t="s">
        <v>81</v>
      </c>
      <c r="H9" s="485"/>
      <c r="I9" s="486"/>
      <c r="L9" s="595"/>
      <c r="M9" s="595"/>
      <c r="N9" s="595"/>
    </row>
    <row r="10" spans="2:19">
      <c r="B10" s="2"/>
      <c r="C10" s="23" t="s">
        <v>283</v>
      </c>
      <c r="D10" s="445">
        <v>4</v>
      </c>
      <c r="E10" s="24" t="s">
        <v>14</v>
      </c>
      <c r="F10" s="2"/>
      <c r="G10" s="139" t="s">
        <v>26</v>
      </c>
      <c r="H10" s="162">
        <v>25.9</v>
      </c>
      <c r="I10" s="140" t="s">
        <v>24</v>
      </c>
      <c r="L10" s="174"/>
      <c r="M10" s="174"/>
      <c r="N10" s="391"/>
    </row>
    <row r="11" spans="2:19">
      <c r="B11" s="2"/>
      <c r="C11" s="25" t="s">
        <v>1</v>
      </c>
      <c r="D11" s="98">
        <v>25</v>
      </c>
      <c r="E11" s="26" t="s">
        <v>16</v>
      </c>
      <c r="F11" s="2"/>
      <c r="G11" s="139" t="s">
        <v>364</v>
      </c>
      <c r="H11" s="162">
        <v>7.0000000000000007E-2</v>
      </c>
      <c r="I11" s="140" t="s">
        <v>25</v>
      </c>
      <c r="L11" s="137"/>
      <c r="M11" s="446"/>
      <c r="N11" s="136"/>
    </row>
    <row r="12" spans="2:19">
      <c r="B12" s="2"/>
      <c r="C12" s="25" t="s">
        <v>284</v>
      </c>
      <c r="D12" s="409">
        <f>(1+D10/100)^D11/(((1+D10/100)^D11)-1)*D10</f>
        <v>6.4011962786454566</v>
      </c>
      <c r="E12" s="26" t="s">
        <v>14</v>
      </c>
      <c r="F12" s="2"/>
      <c r="G12" s="139" t="s">
        <v>365</v>
      </c>
      <c r="H12" s="162">
        <v>1.6E-2</v>
      </c>
      <c r="I12" s="140" t="s">
        <v>25</v>
      </c>
    </row>
    <row r="13" spans="2:19" s="191" customFormat="1" ht="15.75" thickBot="1">
      <c r="B13" s="2"/>
      <c r="C13" s="76" t="s">
        <v>288</v>
      </c>
      <c r="D13" s="408">
        <f>'Primary Measures'!D9</f>
        <v>3500</v>
      </c>
      <c r="E13" s="67" t="s">
        <v>29</v>
      </c>
      <c r="F13" s="2"/>
      <c r="G13" s="139" t="s">
        <v>366</v>
      </c>
      <c r="H13" s="162">
        <v>2</v>
      </c>
      <c r="I13" s="140" t="s">
        <v>37</v>
      </c>
    </row>
    <row r="14" spans="2:19" ht="15.75" thickBot="1">
      <c r="B14" s="2"/>
      <c r="C14" s="2"/>
      <c r="D14" s="75"/>
      <c r="E14" s="2"/>
      <c r="F14" s="2"/>
      <c r="G14" s="139" t="s">
        <v>370</v>
      </c>
      <c r="H14" s="162">
        <v>3</v>
      </c>
      <c r="I14" s="140" t="s">
        <v>37</v>
      </c>
    </row>
    <row r="15" spans="2:19" ht="15.75" thickBot="1">
      <c r="B15" s="2"/>
      <c r="C15" s="484" t="s">
        <v>80</v>
      </c>
      <c r="D15" s="485"/>
      <c r="E15" s="486"/>
      <c r="F15" s="2"/>
      <c r="G15" s="146" t="s">
        <v>367</v>
      </c>
      <c r="H15" s="221">
        <v>0.15</v>
      </c>
      <c r="I15" s="155" t="s">
        <v>37</v>
      </c>
    </row>
    <row r="16" spans="2:19">
      <c r="B16" s="2"/>
      <c r="C16" s="25" t="s">
        <v>363</v>
      </c>
      <c r="D16" s="181" t="s">
        <v>424</v>
      </c>
      <c r="E16" s="115" t="s">
        <v>133</v>
      </c>
      <c r="F16" s="2"/>
    </row>
    <row r="17" spans="2:18" ht="15.75" thickBot="1">
      <c r="B17" s="2"/>
      <c r="C17" s="25" t="s">
        <v>368</v>
      </c>
      <c r="D17" s="98">
        <v>50</v>
      </c>
      <c r="E17" s="26" t="s">
        <v>14</v>
      </c>
      <c r="F17" s="2"/>
      <c r="G17" s="2"/>
      <c r="H17" s="2"/>
      <c r="I17" s="2"/>
    </row>
    <row r="18" spans="2:18" ht="15.75" thickBot="1">
      <c r="B18" s="2"/>
      <c r="C18" s="25" t="s">
        <v>369</v>
      </c>
      <c r="D18" s="99">
        <f>100-D17</f>
        <v>50</v>
      </c>
      <c r="E18" s="26" t="s">
        <v>14</v>
      </c>
      <c r="F18" s="2"/>
      <c r="G18" s="484" t="s">
        <v>91</v>
      </c>
      <c r="H18" s="485"/>
      <c r="I18" s="486"/>
    </row>
    <row r="19" spans="2:18" ht="15" customHeight="1">
      <c r="B19" s="2"/>
      <c r="C19" s="25" t="s">
        <v>26</v>
      </c>
      <c r="D19" s="98">
        <v>25.9</v>
      </c>
      <c r="E19" s="26" t="s">
        <v>24</v>
      </c>
      <c r="F19" s="2"/>
      <c r="G19" s="502" t="s">
        <v>165</v>
      </c>
      <c r="H19" s="503"/>
      <c r="I19" s="504"/>
    </row>
    <row r="20" spans="2:18">
      <c r="B20" s="2"/>
      <c r="C20" s="25" t="s">
        <v>312</v>
      </c>
      <c r="D20" s="98">
        <v>6.8599999999999994E-2</v>
      </c>
      <c r="E20" s="26" t="s">
        <v>25</v>
      </c>
      <c r="F20" s="2"/>
      <c r="G20" s="586"/>
      <c r="H20" s="587"/>
      <c r="I20" s="588"/>
    </row>
    <row r="21" spans="2:18" ht="15.75" thickBot="1">
      <c r="B21" s="2"/>
      <c r="C21" s="25" t="str">
        <f>IF(D16="Vapour","Price of vapour (net)","Price of nitrogen (net)")</f>
        <v>Price of nitrogen (net)</v>
      </c>
      <c r="D21" s="98">
        <v>1.6E-2</v>
      </c>
      <c r="E21" s="26" t="s">
        <v>37</v>
      </c>
      <c r="F21" s="2"/>
      <c r="G21" s="505"/>
      <c r="H21" s="506"/>
      <c r="I21" s="507"/>
    </row>
    <row r="22" spans="2:18">
      <c r="B22" s="2"/>
      <c r="C22" s="25" t="s">
        <v>371</v>
      </c>
      <c r="D22" s="98">
        <v>3</v>
      </c>
      <c r="E22" s="26" t="s">
        <v>37</v>
      </c>
      <c r="F22" s="2"/>
      <c r="G22" s="2"/>
      <c r="H22" s="2"/>
      <c r="I22" s="2"/>
    </row>
    <row r="23" spans="2:18">
      <c r="B23" s="2"/>
      <c r="C23" s="25" t="s">
        <v>372</v>
      </c>
      <c r="D23" s="98">
        <v>0.15</v>
      </c>
      <c r="E23" s="26" t="s">
        <v>37</v>
      </c>
      <c r="F23" s="2"/>
      <c r="G23" s="281" t="s">
        <v>90</v>
      </c>
      <c r="H23" s="2"/>
      <c r="I23" s="2"/>
    </row>
    <row r="24" spans="2:18">
      <c r="C24" s="25" t="s">
        <v>373</v>
      </c>
      <c r="D24" s="98">
        <v>0.1</v>
      </c>
      <c r="E24" s="26" t="s">
        <v>37</v>
      </c>
      <c r="G24" s="263" t="s">
        <v>424</v>
      </c>
    </row>
    <row r="25" spans="2:18" s="125" customFormat="1" ht="15" customHeight="1" thickBot="1">
      <c r="B25" s="126"/>
      <c r="C25" s="596" t="s">
        <v>19</v>
      </c>
      <c r="D25" s="597"/>
      <c r="E25" s="598"/>
      <c r="F25" s="122"/>
      <c r="G25" s="122"/>
      <c r="H25" s="122"/>
      <c r="I25" s="122"/>
      <c r="J25" s="122"/>
      <c r="K25" s="123"/>
      <c r="L25" s="124"/>
      <c r="M25" s="126"/>
      <c r="N25" s="124"/>
      <c r="O25" s="124"/>
      <c r="R25" s="124"/>
    </row>
    <row r="27" spans="2:18" s="17" customFormat="1" ht="30" customHeight="1">
      <c r="B27" s="18"/>
      <c r="C27" s="18" t="s">
        <v>535</v>
      </c>
      <c r="D27" s="19"/>
      <c r="E27" s="19"/>
      <c r="F27" s="19"/>
      <c r="G27" s="19"/>
      <c r="H27" s="19"/>
      <c r="I27" s="19"/>
      <c r="J27" s="19"/>
      <c r="K27" s="20"/>
      <c r="L27" s="19"/>
      <c r="M27" s="19"/>
      <c r="N27" s="19"/>
      <c r="O27" s="21"/>
      <c r="R27" s="21"/>
    </row>
    <row r="28" spans="2:18" s="191" customFormat="1" ht="15.75" thickBot="1"/>
    <row r="29" spans="2:18" s="191" customFormat="1" ht="15.75" thickBot="1">
      <c r="C29" s="487" t="s">
        <v>537</v>
      </c>
      <c r="D29" s="488"/>
      <c r="E29" s="489"/>
    </row>
    <row r="30" spans="2:18" s="191" customFormat="1">
      <c r="C30" s="406" t="s">
        <v>536</v>
      </c>
      <c r="D30" s="40"/>
      <c r="E30" s="24"/>
    </row>
    <row r="31" spans="2:18" s="191" customFormat="1">
      <c r="C31" s="25" t="s">
        <v>533</v>
      </c>
      <c r="D31" s="98">
        <v>600</v>
      </c>
      <c r="E31" s="26" t="s">
        <v>33</v>
      </c>
    </row>
    <row r="32" spans="2:18" s="191" customFormat="1">
      <c r="C32" s="25" t="s">
        <v>523</v>
      </c>
      <c r="D32" s="241">
        <v>20000</v>
      </c>
      <c r="E32" s="26" t="s">
        <v>39</v>
      </c>
    </row>
    <row r="33" spans="3:9" s="191" customFormat="1">
      <c r="C33" s="25" t="s">
        <v>315</v>
      </c>
      <c r="D33" s="241">
        <v>10000</v>
      </c>
      <c r="E33" s="26" t="s">
        <v>39</v>
      </c>
    </row>
    <row r="34" spans="3:9" s="191" customFormat="1" ht="15.75" thickBot="1">
      <c r="C34" s="27" t="s">
        <v>524</v>
      </c>
      <c r="D34" s="449">
        <f>D31*1000000/D33/D13</f>
        <v>17.142857142857142</v>
      </c>
      <c r="E34" s="28" t="s">
        <v>13</v>
      </c>
    </row>
    <row r="35" spans="3:9" s="191" customFormat="1">
      <c r="E35" s="405" t="s">
        <v>534</v>
      </c>
      <c r="F35" s="2"/>
    </row>
    <row r="36" spans="3:9" s="191" customFormat="1" ht="15.75" thickBot="1"/>
    <row r="37" spans="3:9" s="191" customFormat="1" ht="15.75" thickBot="1">
      <c r="C37" s="487" t="s">
        <v>538</v>
      </c>
      <c r="D37" s="488"/>
      <c r="E37" s="489"/>
    </row>
    <row r="38" spans="3:9" s="191" customFormat="1">
      <c r="C38" s="23" t="s">
        <v>524</v>
      </c>
      <c r="D38" s="100">
        <f>IF(D4="Yes",'Primary Measures'!E164,D34)</f>
        <v>17.142857142857142</v>
      </c>
      <c r="E38" s="24" t="s">
        <v>13</v>
      </c>
    </row>
    <row r="39" spans="3:9" s="191" customFormat="1">
      <c r="C39" s="25" t="s">
        <v>571</v>
      </c>
      <c r="D39" s="99">
        <f>IF(D4="Yes",'Primary Measures'!E163,D31)</f>
        <v>600</v>
      </c>
      <c r="E39" s="26" t="s">
        <v>33</v>
      </c>
    </row>
    <row r="40" spans="3:9" s="191" customFormat="1">
      <c r="C40" s="25" t="s">
        <v>570</v>
      </c>
      <c r="D40" s="99">
        <f>D38*D41/1000</f>
        <v>342.85714285714283</v>
      </c>
      <c r="E40" s="26" t="s">
        <v>38</v>
      </c>
    </row>
    <row r="41" spans="3:9" s="191" customFormat="1">
      <c r="C41" s="25" t="s">
        <v>523</v>
      </c>
      <c r="D41" s="407">
        <f>IF(D4="Yes",'Primary Measures'!D10,D32)</f>
        <v>20000</v>
      </c>
      <c r="E41" s="26" t="s">
        <v>39</v>
      </c>
    </row>
    <row r="42" spans="3:9" s="191" customFormat="1" ht="15.75" thickBot="1">
      <c r="C42" s="27" t="s">
        <v>315</v>
      </c>
      <c r="D42" s="410">
        <f>IF(D4="Yes",'Primary Measures'!D11,D33)</f>
        <v>10000</v>
      </c>
      <c r="E42" s="28" t="s">
        <v>39</v>
      </c>
    </row>
    <row r="43" spans="3:9" s="191" customFormat="1">
      <c r="C43" s="2"/>
      <c r="D43" s="447"/>
      <c r="E43" s="2"/>
      <c r="G43" s="137"/>
      <c r="H43" s="137"/>
      <c r="I43" s="137"/>
    </row>
    <row r="44" spans="3:9" s="17" customFormat="1" ht="30" customHeight="1">
      <c r="C44" s="18" t="s">
        <v>108</v>
      </c>
    </row>
    <row r="45" spans="3:9" ht="15.75" thickBot="1">
      <c r="G45" s="5"/>
      <c r="H45" s="78"/>
      <c r="I45" s="5"/>
    </row>
    <row r="46" spans="3:9" s="191" customFormat="1" ht="15.75" thickBot="1">
      <c r="C46" s="484" t="s">
        <v>108</v>
      </c>
      <c r="D46" s="485"/>
      <c r="E46" s="486"/>
      <c r="G46" s="5"/>
      <c r="H46" s="220"/>
      <c r="I46" s="5"/>
    </row>
    <row r="47" spans="3:9">
      <c r="C47" s="25" t="s">
        <v>328</v>
      </c>
      <c r="D47" s="448">
        <v>1250</v>
      </c>
      <c r="E47" s="26" t="s">
        <v>28</v>
      </c>
      <c r="G47" s="191"/>
      <c r="H47" s="191"/>
      <c r="I47" s="191"/>
    </row>
    <row r="48" spans="3:9" ht="15.75" thickBot="1">
      <c r="C48" s="25" t="s">
        <v>374</v>
      </c>
      <c r="D48" s="244">
        <v>7.0000000000000007E-2</v>
      </c>
      <c r="E48" s="26" t="s">
        <v>383</v>
      </c>
      <c r="G48" s="191"/>
      <c r="H48" s="191"/>
      <c r="I48" s="191"/>
    </row>
    <row r="49" spans="1:18" ht="15.75" thickBot="1">
      <c r="C49" s="25" t="s">
        <v>375</v>
      </c>
      <c r="D49" s="244">
        <v>95</v>
      </c>
      <c r="E49" s="26" t="s">
        <v>14</v>
      </c>
      <c r="G49" s="541" t="s">
        <v>258</v>
      </c>
      <c r="H49" s="542"/>
      <c r="I49" s="542"/>
      <c r="J49" s="543"/>
    </row>
    <row r="50" spans="1:18">
      <c r="C50" s="25" t="s">
        <v>376</v>
      </c>
      <c r="D50" s="244">
        <v>4</v>
      </c>
      <c r="E50" s="26"/>
      <c r="G50" s="139" t="s">
        <v>51</v>
      </c>
      <c r="H50" s="137"/>
      <c r="I50" s="137"/>
      <c r="J50" s="140"/>
    </row>
    <row r="51" spans="1:18" ht="15" customHeight="1">
      <c r="C51" s="25" t="s">
        <v>377</v>
      </c>
      <c r="D51" s="244">
        <v>5</v>
      </c>
      <c r="E51" s="26"/>
      <c r="G51" s="589" t="s">
        <v>415</v>
      </c>
      <c r="H51" s="590"/>
      <c r="I51" s="590"/>
      <c r="J51" s="591"/>
    </row>
    <row r="52" spans="1:18" ht="15.75" thickBot="1">
      <c r="C52" s="25" t="s">
        <v>378</v>
      </c>
      <c r="D52" s="244">
        <v>8</v>
      </c>
      <c r="E52" s="26" t="s">
        <v>42</v>
      </c>
      <c r="G52" s="592"/>
      <c r="H52" s="593"/>
      <c r="I52" s="593"/>
      <c r="J52" s="594"/>
    </row>
    <row r="53" spans="1:18">
      <c r="C53" s="55" t="s">
        <v>379</v>
      </c>
      <c r="D53" s="243">
        <f>D52*D50/D51</f>
        <v>6.4</v>
      </c>
      <c r="E53" s="26" t="s">
        <v>42</v>
      </c>
    </row>
    <row r="54" spans="1:18">
      <c r="C54" s="25" t="s">
        <v>380</v>
      </c>
      <c r="D54" s="244">
        <v>4</v>
      </c>
      <c r="E54" s="26" t="s">
        <v>42</v>
      </c>
    </row>
    <row r="55" spans="1:18">
      <c r="C55" s="55" t="s">
        <v>381</v>
      </c>
      <c r="D55" s="243">
        <f>D40/D48*D52*(1+D50/D51)</f>
        <v>70530.612244897959</v>
      </c>
      <c r="E55" s="53" t="s">
        <v>43</v>
      </c>
    </row>
    <row r="56" spans="1:18" s="125" customFormat="1" ht="15" customHeight="1" thickBot="1">
      <c r="A56"/>
      <c r="B56"/>
      <c r="C56" s="27" t="s">
        <v>382</v>
      </c>
      <c r="D56" s="212">
        <f>D55*D22</f>
        <v>211591.83673469388</v>
      </c>
      <c r="E56" s="28" t="s">
        <v>2</v>
      </c>
      <c r="F56" s="122"/>
      <c r="G56" s="122"/>
      <c r="H56" s="122"/>
      <c r="I56" s="122"/>
      <c r="J56" s="122"/>
      <c r="K56" s="123"/>
      <c r="L56" s="124"/>
      <c r="M56" s="126"/>
      <c r="N56" s="124"/>
      <c r="O56" s="124"/>
      <c r="R56" s="124"/>
    </row>
    <row r="58" spans="1:18" s="17" customFormat="1" ht="30" customHeight="1">
      <c r="C58" s="18" t="s">
        <v>0</v>
      </c>
    </row>
    <row r="59" spans="1:18" ht="15.75" thickBot="1">
      <c r="G59" s="196"/>
    </row>
    <row r="60" spans="1:18" ht="15.75" thickBot="1">
      <c r="C60" s="484" t="s">
        <v>139</v>
      </c>
      <c r="D60" s="485"/>
      <c r="E60" s="486"/>
      <c r="G60" s="484" t="s">
        <v>168</v>
      </c>
      <c r="H60" s="486"/>
      <c r="I60" s="130"/>
      <c r="L60" s="541" t="s">
        <v>169</v>
      </c>
      <c r="M60" s="542"/>
      <c r="N60" s="542"/>
      <c r="O60" s="543"/>
    </row>
    <row r="61" spans="1:18">
      <c r="C61" s="23" t="s">
        <v>48</v>
      </c>
      <c r="D61" s="245">
        <v>500</v>
      </c>
      <c r="E61" s="24" t="s">
        <v>44</v>
      </c>
      <c r="G61" s="119" t="s">
        <v>166</v>
      </c>
      <c r="H61" s="160" t="s">
        <v>146</v>
      </c>
      <c r="L61" s="142" t="s">
        <v>40</v>
      </c>
      <c r="M61" s="143">
        <v>1</v>
      </c>
      <c r="N61" s="143"/>
      <c r="O61" s="156"/>
    </row>
    <row r="62" spans="1:18">
      <c r="C62" s="25" t="s">
        <v>384</v>
      </c>
      <c r="D62" s="188">
        <f>D41/D51</f>
        <v>4000</v>
      </c>
      <c r="E62" s="26" t="s">
        <v>15</v>
      </c>
      <c r="G62" s="279">
        <v>1100</v>
      </c>
      <c r="H62" s="115" t="s">
        <v>148</v>
      </c>
      <c r="L62" s="139" t="s">
        <v>41</v>
      </c>
      <c r="M62" s="137">
        <v>1.3</v>
      </c>
      <c r="N62" s="137"/>
      <c r="O62" s="140"/>
    </row>
    <row r="63" spans="1:18" ht="15.75" thickBot="1">
      <c r="C63" s="25" t="s">
        <v>601</v>
      </c>
      <c r="D63" s="188">
        <f>D55/(D50+D51)</f>
        <v>7836.7346938775509</v>
      </c>
      <c r="E63" s="26" t="s">
        <v>142</v>
      </c>
      <c r="F63" s="29"/>
      <c r="G63" s="280">
        <v>1555</v>
      </c>
      <c r="H63" s="116" t="s">
        <v>148</v>
      </c>
      <c r="L63" s="139" t="s">
        <v>7</v>
      </c>
      <c r="M63" s="137">
        <v>1.9</v>
      </c>
      <c r="N63" s="137"/>
      <c r="O63" s="140"/>
    </row>
    <row r="64" spans="1:18">
      <c r="C64" s="55" t="s">
        <v>385</v>
      </c>
      <c r="D64" s="243">
        <f>0.00787*D63*D61/D62</f>
        <v>7.7093877551020409</v>
      </c>
      <c r="E64" s="53" t="s">
        <v>45</v>
      </c>
      <c r="L64" s="139" t="s">
        <v>8</v>
      </c>
      <c r="M64" s="137">
        <v>2.2999999999999998</v>
      </c>
      <c r="N64" s="137"/>
      <c r="O64" s="140"/>
    </row>
    <row r="65" spans="2:18" ht="15.75" thickBot="1">
      <c r="C65" s="55" t="s">
        <v>386</v>
      </c>
      <c r="D65" s="243">
        <f>125.6/D63*(D62/D61)*(D62/D61)</f>
        <v>1.0257333333333334</v>
      </c>
      <c r="E65" s="53" t="s">
        <v>45</v>
      </c>
      <c r="L65" s="139" t="s">
        <v>9</v>
      </c>
      <c r="M65" s="137">
        <v>3.2</v>
      </c>
      <c r="N65" s="137"/>
      <c r="O65" s="140"/>
    </row>
    <row r="66" spans="2:18" ht="15.75" thickBot="1">
      <c r="C66" s="55" t="s">
        <v>387</v>
      </c>
      <c r="D66" s="243">
        <f>3.14*D64*(D65+D64/2)</f>
        <v>118.14283214687214</v>
      </c>
      <c r="E66" s="53" t="s">
        <v>46</v>
      </c>
      <c r="G66" s="484" t="s">
        <v>53</v>
      </c>
      <c r="H66" s="485"/>
      <c r="I66" s="486"/>
      <c r="L66" s="146" t="s">
        <v>10</v>
      </c>
      <c r="M66" s="138">
        <v>4.5</v>
      </c>
      <c r="N66" s="138"/>
      <c r="O66" s="155"/>
    </row>
    <row r="67" spans="2:18" ht="15" customHeight="1" thickBot="1">
      <c r="C67" s="25" t="s">
        <v>388</v>
      </c>
      <c r="D67" s="181" t="s">
        <v>40</v>
      </c>
      <c r="E67" s="53" t="s">
        <v>133</v>
      </c>
      <c r="G67" s="512" t="s">
        <v>167</v>
      </c>
      <c r="H67" s="513"/>
      <c r="I67" s="514"/>
    </row>
    <row r="68" spans="2:18" ht="15.75" customHeight="1" thickBot="1">
      <c r="C68" s="25" t="s">
        <v>389</v>
      </c>
      <c r="D68" s="188">
        <f>LOOKUP(D67,L61:L66,M61:M66)</f>
        <v>1</v>
      </c>
      <c r="E68" s="26"/>
      <c r="G68" s="515"/>
      <c r="H68" s="508"/>
      <c r="I68" s="509"/>
      <c r="L68" s="487" t="s">
        <v>57</v>
      </c>
      <c r="M68" s="488"/>
      <c r="N68" s="489"/>
    </row>
    <row r="69" spans="2:18">
      <c r="C69" s="25" t="s">
        <v>390</v>
      </c>
      <c r="D69" s="243">
        <f>(271*(D66/0.0929)^0.778)*1.1097</f>
        <v>78233.289443820075</v>
      </c>
      <c r="E69" s="53" t="s">
        <v>143</v>
      </c>
      <c r="G69" s="515"/>
      <c r="H69" s="508"/>
      <c r="I69" s="509"/>
      <c r="L69" s="602" t="s">
        <v>394</v>
      </c>
      <c r="M69" s="603"/>
      <c r="N69" s="156">
        <v>1.69</v>
      </c>
    </row>
    <row r="70" spans="2:18" ht="15.75" thickBot="1">
      <c r="C70" s="27" t="s">
        <v>391</v>
      </c>
      <c r="D70" s="212">
        <f>D69*D68</f>
        <v>78233.289443820075</v>
      </c>
      <c r="E70" s="28" t="s">
        <v>143</v>
      </c>
      <c r="G70" s="139" t="s">
        <v>54</v>
      </c>
      <c r="H70" s="137" t="s">
        <v>257</v>
      </c>
      <c r="I70" s="140" t="s">
        <v>45</v>
      </c>
      <c r="L70" s="604" t="s">
        <v>395</v>
      </c>
      <c r="M70" s="605"/>
      <c r="N70" s="155">
        <v>1.1000000000000001</v>
      </c>
    </row>
    <row r="71" spans="2:18" ht="15.75" thickBot="1">
      <c r="G71" s="146" t="s">
        <v>55</v>
      </c>
      <c r="H71" s="138" t="s">
        <v>56</v>
      </c>
      <c r="I71" s="155" t="s">
        <v>45</v>
      </c>
    </row>
    <row r="72" spans="2:18" ht="15.75" thickBot="1">
      <c r="C72" s="541" t="s">
        <v>87</v>
      </c>
      <c r="D72" s="542"/>
      <c r="E72" s="543"/>
    </row>
    <row r="73" spans="2:18" ht="15.75" thickBot="1">
      <c r="C73" s="56" t="s">
        <v>392</v>
      </c>
      <c r="D73" s="246">
        <f>5.82*(D41/1.7)^-0.133</f>
        <v>1.6731531745827706</v>
      </c>
      <c r="E73" s="57"/>
      <c r="G73" s="484" t="s">
        <v>170</v>
      </c>
      <c r="H73" s="485"/>
      <c r="I73" s="485"/>
      <c r="J73" s="485"/>
      <c r="K73" s="486"/>
    </row>
    <row r="74" spans="2:18" ht="15.75" customHeight="1" thickBot="1">
      <c r="C74" s="27" t="s">
        <v>393</v>
      </c>
      <c r="D74" s="212">
        <f>D73*(D56+D70*(D50+D51))</f>
        <v>1532092.0426672751</v>
      </c>
      <c r="E74" s="28" t="s">
        <v>2</v>
      </c>
      <c r="G74" s="139" t="s">
        <v>171</v>
      </c>
      <c r="H74" s="162"/>
      <c r="I74" s="137"/>
      <c r="J74" s="137"/>
      <c r="K74" s="140"/>
    </row>
    <row r="75" spans="2:18" ht="15.75" customHeight="1" thickBot="1">
      <c r="G75" s="139" t="s">
        <v>172</v>
      </c>
      <c r="H75" s="137"/>
      <c r="I75" s="137"/>
      <c r="J75" s="137"/>
      <c r="K75" s="140"/>
    </row>
    <row r="76" spans="2:18" ht="15.75" customHeight="1" thickBot="1">
      <c r="C76" s="541" t="s">
        <v>88</v>
      </c>
      <c r="D76" s="542"/>
      <c r="E76" s="543"/>
      <c r="G76" s="139" t="s">
        <v>175</v>
      </c>
      <c r="H76" s="137"/>
      <c r="I76" s="137"/>
      <c r="J76" s="137"/>
      <c r="K76" s="140"/>
    </row>
    <row r="77" spans="2:18" ht="15" customHeight="1">
      <c r="C77" s="23" t="s">
        <v>394</v>
      </c>
      <c r="D77" s="98">
        <v>1.69</v>
      </c>
      <c r="E77" s="24"/>
      <c r="G77" s="139" t="s">
        <v>396</v>
      </c>
      <c r="H77" s="137"/>
      <c r="I77" s="137"/>
      <c r="J77" s="137"/>
      <c r="K77" s="140"/>
    </row>
    <row r="78" spans="2:18" s="125" customFormat="1" ht="15" customHeight="1" thickBot="1">
      <c r="B78" s="126"/>
      <c r="C78" s="25" t="s">
        <v>395</v>
      </c>
      <c r="D78" s="98">
        <v>1.1000000000000001</v>
      </c>
      <c r="E78" s="26"/>
      <c r="F78" s="122"/>
      <c r="G78" s="161" t="s">
        <v>173</v>
      </c>
      <c r="H78" s="138"/>
      <c r="I78" s="138"/>
      <c r="J78" s="147"/>
      <c r="K78" s="148"/>
      <c r="L78" s="124"/>
      <c r="M78" s="126"/>
      <c r="N78" s="124"/>
      <c r="O78" s="124"/>
      <c r="R78" s="124"/>
    </row>
    <row r="79" spans="2:18" ht="15.75" thickBot="1">
      <c r="C79" s="27" t="s">
        <v>299</v>
      </c>
      <c r="D79" s="212">
        <f>D74*D77*D78</f>
        <v>2848159.1073184642</v>
      </c>
      <c r="E79" s="28" t="s">
        <v>2</v>
      </c>
    </row>
    <row r="81" spans="3:14" s="18" customFormat="1" ht="30" customHeight="1">
      <c r="C81" s="18" t="s">
        <v>180</v>
      </c>
    </row>
    <row r="82" spans="3:14" ht="15.75" thickBot="1"/>
    <row r="83" spans="3:14" ht="15.75" thickBot="1">
      <c r="C83" s="541" t="str">
        <f>IF(D16="Vapour","Cost of Vapour","Cost of Nitrogen")</f>
        <v>Cost of Nitrogen</v>
      </c>
      <c r="D83" s="542"/>
      <c r="E83" s="543"/>
      <c r="G83" s="530" t="s">
        <v>92</v>
      </c>
      <c r="H83" s="553"/>
      <c r="I83" s="531"/>
      <c r="K83" s="530" t="s">
        <v>271</v>
      </c>
      <c r="L83" s="553"/>
      <c r="M83" s="553"/>
      <c r="N83" s="531"/>
    </row>
    <row r="84" spans="3:14">
      <c r="C84" s="25" t="str">
        <f>IF(D16="Vapour","Ratio vapour/VOC","Ratio nitrogen/VOC")</f>
        <v>Ratio nitrogen/VOC</v>
      </c>
      <c r="D84" s="98">
        <v>4.5</v>
      </c>
      <c r="E84" s="26" t="str">
        <f>IF(D16="Vapour","kg vapour/kg VOC","kg nitrogen/kg VOC")</f>
        <v>kg nitrogen/kg VOC</v>
      </c>
      <c r="G84" s="261" t="s">
        <v>47</v>
      </c>
      <c r="H84" s="259" t="s">
        <v>413</v>
      </c>
      <c r="I84" s="262" t="s">
        <v>146</v>
      </c>
      <c r="K84" s="257"/>
      <c r="L84" s="255" t="s">
        <v>268</v>
      </c>
      <c r="M84" s="255" t="s">
        <v>269</v>
      </c>
      <c r="N84" s="256" t="s">
        <v>138</v>
      </c>
    </row>
    <row r="85" spans="3:14">
      <c r="C85" s="25" t="str">
        <f>IF(D16="Vapour","Annual vapour consumption","Annual nitrogen consumption")</f>
        <v>Annual nitrogen consumption</v>
      </c>
      <c r="D85" s="188">
        <f>D84*D40*D13</f>
        <v>5399999.9999999991</v>
      </c>
      <c r="E85" s="26" t="s">
        <v>144</v>
      </c>
      <c r="G85" s="139"/>
      <c r="H85" s="260">
        <v>4.5</v>
      </c>
      <c r="I85" s="145"/>
      <c r="K85" s="224" t="s">
        <v>270</v>
      </c>
      <c r="L85" s="137">
        <v>7.3</v>
      </c>
      <c r="M85" s="137">
        <v>4.8</v>
      </c>
      <c r="N85" s="140">
        <v>9.8000000000000007</v>
      </c>
    </row>
    <row r="86" spans="3:14" ht="15.75" thickBot="1">
      <c r="C86" s="27" t="str">
        <f>IF(D16="Vapour","Annual vapour cost","Annual nitrogen cost")</f>
        <v>Annual nitrogen cost</v>
      </c>
      <c r="D86" s="212">
        <f>D85*D21</f>
        <v>86399.999999999985</v>
      </c>
      <c r="E86" s="28" t="s">
        <v>3</v>
      </c>
      <c r="G86" s="146"/>
      <c r="H86" s="158" t="s">
        <v>158</v>
      </c>
      <c r="I86" s="159" t="s">
        <v>157</v>
      </c>
      <c r="K86" s="224" t="s">
        <v>266</v>
      </c>
      <c r="L86" s="137">
        <v>7</v>
      </c>
      <c r="M86" s="137">
        <v>8.6999999999999993</v>
      </c>
      <c r="N86" s="140">
        <v>12.8</v>
      </c>
    </row>
    <row r="87" spans="3:14" ht="15.75" thickBot="1">
      <c r="C87" s="5"/>
      <c r="D87" s="103"/>
      <c r="F87" s="12"/>
      <c r="G87" s="277" t="s">
        <v>174</v>
      </c>
      <c r="H87" s="40"/>
      <c r="I87" s="50"/>
      <c r="J87" s="1"/>
      <c r="K87" s="258" t="s">
        <v>267</v>
      </c>
      <c r="L87" s="254">
        <v>3.1</v>
      </c>
      <c r="M87" s="138">
        <v>4.0999999999999996</v>
      </c>
      <c r="N87" s="155">
        <v>6</v>
      </c>
    </row>
    <row r="88" spans="3:14" ht="15.75" customHeight="1" thickBot="1">
      <c r="C88" s="606" t="s">
        <v>5</v>
      </c>
      <c r="D88" s="607"/>
      <c r="E88" s="608"/>
      <c r="F88" s="12"/>
      <c r="G88" s="592" t="s">
        <v>414</v>
      </c>
      <c r="H88" s="593"/>
      <c r="I88" s="594"/>
      <c r="J88" s="278"/>
      <c r="K88" s="1"/>
      <c r="L88" s="11"/>
      <c r="M88" s="1"/>
    </row>
    <row r="89" spans="3:14">
      <c r="C89" s="58" t="s">
        <v>397</v>
      </c>
      <c r="D89" s="104">
        <v>5</v>
      </c>
      <c r="E89" s="61" t="s">
        <v>14</v>
      </c>
      <c r="G89" s="278"/>
      <c r="H89" s="278"/>
      <c r="I89" s="278"/>
      <c r="J89" s="278"/>
      <c r="K89" s="1"/>
      <c r="L89" s="11"/>
      <c r="M89" s="1"/>
    </row>
    <row r="90" spans="3:14">
      <c r="C90" s="58" t="s">
        <v>332</v>
      </c>
      <c r="D90" s="243">
        <f>D13*D89/100</f>
        <v>175</v>
      </c>
      <c r="E90" s="53" t="s">
        <v>29</v>
      </c>
      <c r="I90" s="1"/>
      <c r="J90" s="1"/>
      <c r="K90" s="1"/>
      <c r="L90" s="11"/>
      <c r="M90" s="1"/>
    </row>
    <row r="91" spans="3:14">
      <c r="C91" s="58" t="s">
        <v>333</v>
      </c>
      <c r="D91" s="243">
        <f>D19</f>
        <v>25.9</v>
      </c>
      <c r="E91" s="53" t="s">
        <v>24</v>
      </c>
      <c r="I91" s="1"/>
      <c r="J91" s="1"/>
      <c r="K91" s="1"/>
      <c r="L91" s="11"/>
      <c r="M91" s="1"/>
    </row>
    <row r="92" spans="3:14" ht="15.75" thickBot="1">
      <c r="C92" s="59" t="s">
        <v>335</v>
      </c>
      <c r="D92" s="247">
        <f>D90*D91</f>
        <v>4532.5</v>
      </c>
      <c r="E92" s="60" t="s">
        <v>3</v>
      </c>
      <c r="J92" s="1"/>
      <c r="K92" s="1"/>
      <c r="L92" s="11"/>
      <c r="M92" s="1"/>
    </row>
    <row r="93" spans="3:14" ht="15.75" thickBot="1">
      <c r="I93" s="1"/>
      <c r="J93" s="1"/>
      <c r="K93" s="1"/>
      <c r="L93" s="11"/>
      <c r="M93" s="1"/>
    </row>
    <row r="94" spans="3:14" ht="15.75" thickBot="1">
      <c r="C94" s="541" t="s">
        <v>11</v>
      </c>
      <c r="D94" s="542"/>
      <c r="E94" s="543"/>
      <c r="I94" s="1"/>
      <c r="J94" s="1"/>
      <c r="K94" s="1"/>
      <c r="L94" s="11"/>
      <c r="M94" s="1"/>
    </row>
    <row r="95" spans="3:14">
      <c r="C95" s="25" t="s">
        <v>328</v>
      </c>
      <c r="D95" s="243">
        <f>D47</f>
        <v>1250</v>
      </c>
      <c r="E95" s="26" t="s">
        <v>28</v>
      </c>
      <c r="I95" s="1"/>
      <c r="J95" s="1"/>
      <c r="K95" s="1"/>
      <c r="L95" s="11"/>
      <c r="M95" s="1"/>
    </row>
    <row r="96" spans="3:14" ht="15.75" thickBot="1">
      <c r="C96" s="62" t="s">
        <v>336</v>
      </c>
      <c r="D96" s="247">
        <f>D41*D13*D47*D20/3600000</f>
        <v>1667.3611111111109</v>
      </c>
      <c r="E96" s="60" t="s">
        <v>3</v>
      </c>
      <c r="I96" s="1"/>
      <c r="J96" s="1"/>
      <c r="K96" s="1"/>
      <c r="L96" s="11"/>
      <c r="M96" s="1"/>
    </row>
    <row r="97" spans="3:13" ht="15.75" thickBot="1">
      <c r="I97" s="1"/>
      <c r="J97" s="1"/>
      <c r="K97" s="1"/>
      <c r="L97" s="11"/>
      <c r="M97" s="1"/>
    </row>
    <row r="98" spans="3:13" ht="15.75" thickBot="1">
      <c r="C98" s="541" t="s">
        <v>12</v>
      </c>
      <c r="D98" s="542"/>
      <c r="E98" s="543"/>
      <c r="G98" s="484" t="s">
        <v>35</v>
      </c>
      <c r="H98" s="486"/>
      <c r="I98" s="1"/>
      <c r="J98" s="1"/>
      <c r="K98" s="1"/>
      <c r="L98" s="11"/>
      <c r="M98" s="1"/>
    </row>
    <row r="99" spans="3:13">
      <c r="C99" s="25" t="s">
        <v>398</v>
      </c>
      <c r="D99" s="188">
        <f>D56</f>
        <v>211591.83673469388</v>
      </c>
      <c r="E99" s="26" t="s">
        <v>2</v>
      </c>
      <c r="G99" s="49" t="s">
        <v>408</v>
      </c>
      <c r="H99" s="50" t="s">
        <v>411</v>
      </c>
      <c r="I99" s="1"/>
      <c r="J99" s="1"/>
      <c r="K99" s="1"/>
      <c r="L99" s="11"/>
      <c r="M99" s="1"/>
    </row>
    <row r="100" spans="3:13">
      <c r="C100" s="55" t="s">
        <v>399</v>
      </c>
      <c r="D100" s="104">
        <v>5</v>
      </c>
      <c r="E100" s="53" t="s">
        <v>16</v>
      </c>
      <c r="G100" s="47" t="s">
        <v>409</v>
      </c>
      <c r="H100" s="51" t="s">
        <v>412</v>
      </c>
      <c r="I100" s="1"/>
      <c r="J100" s="1"/>
      <c r="K100" s="1"/>
      <c r="L100" s="11"/>
      <c r="M100" s="1"/>
    </row>
    <row r="101" spans="3:13" ht="15.75" thickBot="1">
      <c r="C101" s="27" t="s">
        <v>400</v>
      </c>
      <c r="D101" s="212">
        <f>D99/D100</f>
        <v>42318.367346938772</v>
      </c>
      <c r="E101" s="28" t="s">
        <v>3</v>
      </c>
      <c r="G101" s="83" t="s">
        <v>410</v>
      </c>
      <c r="H101" s="52" t="s">
        <v>145</v>
      </c>
      <c r="I101" s="1"/>
      <c r="J101" s="1"/>
      <c r="K101" s="1"/>
      <c r="L101" s="11"/>
      <c r="M101" s="1"/>
    </row>
    <row r="102" spans="3:13">
      <c r="C102" s="2"/>
      <c r="D102" s="2"/>
      <c r="E102" s="2"/>
      <c r="G102" s="2"/>
      <c r="H102" s="2"/>
      <c r="I102" s="1"/>
      <c r="J102" s="1"/>
      <c r="K102" s="1"/>
      <c r="L102" s="11"/>
      <c r="M102" s="1"/>
    </row>
    <row r="103" spans="3:13" s="18" customFormat="1" ht="30" customHeight="1">
      <c r="C103" s="18" t="s">
        <v>179</v>
      </c>
    </row>
    <row r="104" spans="3:13" ht="15.75" thickBot="1">
      <c r="C104" s="1"/>
      <c r="D104" s="105"/>
      <c r="I104" s="1"/>
      <c r="J104" s="1"/>
      <c r="K104" s="1"/>
      <c r="L104" s="11"/>
      <c r="M104" s="1"/>
    </row>
    <row r="105" spans="3:13" ht="15.75" thickBot="1">
      <c r="C105" s="599" t="s">
        <v>6</v>
      </c>
      <c r="D105" s="600"/>
      <c r="E105" s="601"/>
      <c r="I105" s="1"/>
      <c r="J105" s="1"/>
      <c r="K105" s="1"/>
      <c r="L105" s="11"/>
      <c r="M105" s="1"/>
    </row>
    <row r="106" spans="3:13">
      <c r="C106" s="38" t="s">
        <v>401</v>
      </c>
      <c r="D106" s="98">
        <v>3</v>
      </c>
      <c r="E106" s="26" t="s">
        <v>14</v>
      </c>
      <c r="I106" s="1"/>
      <c r="J106" s="1"/>
      <c r="K106" s="1"/>
      <c r="L106" s="11"/>
      <c r="M106" s="1"/>
    </row>
    <row r="107" spans="3:13">
      <c r="C107" s="38" t="s">
        <v>299</v>
      </c>
      <c r="D107" s="188">
        <f>D79</f>
        <v>2848159.1073184642</v>
      </c>
      <c r="E107" s="26" t="s">
        <v>2</v>
      </c>
      <c r="I107" s="1"/>
      <c r="J107" s="1"/>
      <c r="K107" s="1"/>
      <c r="L107" s="11"/>
      <c r="M107" s="1"/>
    </row>
    <row r="108" spans="3:13" ht="15.75" thickBot="1">
      <c r="C108" s="72" t="s">
        <v>402</v>
      </c>
      <c r="D108" s="212">
        <f>(D106/100)*D107</f>
        <v>85444.773219553928</v>
      </c>
      <c r="E108" s="28" t="s">
        <v>3</v>
      </c>
      <c r="I108" s="1"/>
      <c r="J108" s="1"/>
      <c r="K108" s="1"/>
      <c r="L108" s="11"/>
      <c r="M108" s="1"/>
    </row>
    <row r="109" spans="3:13" ht="15.75" thickBot="1">
      <c r="C109" s="3"/>
      <c r="I109" s="1"/>
      <c r="J109" s="1"/>
      <c r="K109" s="1"/>
      <c r="L109" s="11"/>
      <c r="M109" s="1"/>
    </row>
    <row r="110" spans="3:13" ht="15.75" thickBot="1">
      <c r="C110" s="541" t="s">
        <v>78</v>
      </c>
      <c r="D110" s="542"/>
      <c r="E110" s="543"/>
      <c r="I110" s="1"/>
      <c r="J110" s="1"/>
      <c r="K110" s="1"/>
      <c r="L110" s="11"/>
      <c r="M110" s="1"/>
    </row>
    <row r="111" spans="3:13">
      <c r="C111" s="25" t="s">
        <v>401</v>
      </c>
      <c r="D111" s="98">
        <v>2</v>
      </c>
      <c r="E111" s="26" t="s">
        <v>14</v>
      </c>
      <c r="I111" s="1"/>
      <c r="J111" s="1"/>
      <c r="K111" s="1"/>
      <c r="L111" s="11"/>
      <c r="M111" s="1"/>
    </row>
    <row r="112" spans="3:13">
      <c r="C112" s="25" t="s">
        <v>299</v>
      </c>
      <c r="D112" s="188">
        <f>D79</f>
        <v>2848159.1073184642</v>
      </c>
      <c r="E112" s="26" t="s">
        <v>2</v>
      </c>
      <c r="I112" s="1"/>
      <c r="J112" s="1"/>
      <c r="K112" s="1"/>
      <c r="L112" s="11"/>
      <c r="M112" s="1"/>
    </row>
    <row r="113" spans="3:13" ht="15.75" thickBot="1">
      <c r="C113" s="72" t="s">
        <v>345</v>
      </c>
      <c r="D113" s="212">
        <f>(D111/100)*D112</f>
        <v>56963.182146369283</v>
      </c>
      <c r="E113" s="28" t="s">
        <v>3</v>
      </c>
      <c r="I113" s="1"/>
      <c r="J113" s="1"/>
      <c r="K113" s="1"/>
      <c r="L113" s="11"/>
      <c r="M113" s="1"/>
    </row>
    <row r="114" spans="3:13">
      <c r="C114" s="3"/>
      <c r="D114" s="3"/>
      <c r="E114" s="3"/>
      <c r="I114" s="1"/>
      <c r="J114" s="1"/>
      <c r="K114" s="1"/>
      <c r="L114" s="11"/>
      <c r="M114" s="1"/>
    </row>
    <row r="115" spans="3:13" s="18" customFormat="1" ht="30" customHeight="1">
      <c r="C115" s="18" t="s">
        <v>196</v>
      </c>
    </row>
    <row r="116" spans="3:13" s="191" customFormat="1" ht="15.75" thickBot="1">
      <c r="C116" s="3"/>
      <c r="D116" s="75"/>
      <c r="E116" s="2"/>
    </row>
    <row r="117" spans="3:13" ht="15.75" thickBot="1">
      <c r="C117" s="541" t="s">
        <v>82</v>
      </c>
      <c r="D117" s="542"/>
      <c r="E117" s="543"/>
      <c r="I117" s="1"/>
      <c r="J117" s="1"/>
      <c r="K117" s="1"/>
      <c r="L117" s="11"/>
      <c r="M117" s="1"/>
    </row>
    <row r="118" spans="3:13">
      <c r="C118" s="25" t="s">
        <v>403</v>
      </c>
      <c r="D118" s="188">
        <f>D39*1000</f>
        <v>600000</v>
      </c>
      <c r="E118" s="26" t="s">
        <v>144</v>
      </c>
      <c r="I118" s="1"/>
      <c r="J118" s="1"/>
      <c r="K118" s="1"/>
      <c r="L118" s="11"/>
      <c r="M118" s="1"/>
    </row>
    <row r="119" spans="3:13">
      <c r="C119" s="25" t="s">
        <v>404</v>
      </c>
      <c r="D119" s="188">
        <f>D118*D49/100</f>
        <v>570000</v>
      </c>
      <c r="E119" s="26" t="s">
        <v>144</v>
      </c>
      <c r="I119" s="1"/>
      <c r="J119" s="1"/>
      <c r="K119" s="1"/>
      <c r="L119" s="11"/>
      <c r="M119" s="1"/>
    </row>
    <row r="120" spans="3:13">
      <c r="C120" s="25" t="s">
        <v>406</v>
      </c>
      <c r="D120" s="188">
        <f>(D17*D23+D18*D24)/100</f>
        <v>0.125</v>
      </c>
      <c r="E120" s="26" t="s">
        <v>37</v>
      </c>
      <c r="I120" s="1"/>
      <c r="J120" s="1"/>
      <c r="K120" s="1"/>
      <c r="L120" s="11"/>
      <c r="M120" s="1"/>
    </row>
    <row r="121" spans="3:13" ht="15.75" thickBot="1">
      <c r="C121" s="27" t="s">
        <v>405</v>
      </c>
      <c r="D121" s="212">
        <f>D119*D120</f>
        <v>71250</v>
      </c>
      <c r="E121" s="28" t="s">
        <v>3</v>
      </c>
      <c r="I121" s="1"/>
      <c r="J121" s="1"/>
      <c r="K121" s="1"/>
      <c r="L121" s="11"/>
      <c r="M121" s="1"/>
    </row>
    <row r="122" spans="3:13" s="191" customFormat="1">
      <c r="C122" s="3"/>
      <c r="D122" s="75"/>
      <c r="E122" s="2"/>
    </row>
    <row r="123" spans="3:13" s="18" customFormat="1" ht="30" customHeight="1">
      <c r="C123" s="18" t="s">
        <v>34</v>
      </c>
    </row>
    <row r="124" spans="3:13" ht="15.75" thickBot="1"/>
    <row r="125" spans="3:13" ht="15.75" thickBot="1">
      <c r="C125" s="535" t="s">
        <v>49</v>
      </c>
      <c r="D125" s="536"/>
      <c r="E125" s="537"/>
    </row>
    <row r="126" spans="3:13">
      <c r="C126" s="23" t="s">
        <v>349</v>
      </c>
      <c r="D126" s="473">
        <f>D39</f>
        <v>600</v>
      </c>
      <c r="E126" s="57" t="s">
        <v>33</v>
      </c>
    </row>
    <row r="127" spans="3:13">
      <c r="C127" s="55" t="s">
        <v>350</v>
      </c>
      <c r="D127" s="99">
        <f>D126-D128</f>
        <v>30</v>
      </c>
      <c r="E127" s="53" t="s">
        <v>33</v>
      </c>
    </row>
    <row r="128" spans="3:13" ht="15.75" thickBot="1">
      <c r="C128" s="73" t="s">
        <v>351</v>
      </c>
      <c r="D128" s="231">
        <f>D126*D49/100</f>
        <v>570</v>
      </c>
      <c r="E128" s="60" t="s">
        <v>33</v>
      </c>
    </row>
    <row r="129" spans="2:18" ht="15.75" thickBot="1"/>
    <row r="130" spans="2:18" ht="15.75" thickBot="1">
      <c r="C130" s="484" t="s">
        <v>50</v>
      </c>
      <c r="D130" s="485"/>
      <c r="E130" s="486"/>
    </row>
    <row r="131" spans="2:18">
      <c r="C131" s="32" t="s">
        <v>301</v>
      </c>
      <c r="D131" s="450">
        <f>D12*D79/100</f>
        <v>182316.25478757118</v>
      </c>
      <c r="E131" s="35" t="s">
        <v>3</v>
      </c>
    </row>
    <row r="132" spans="2:18">
      <c r="C132" s="33" t="s">
        <v>302</v>
      </c>
      <c r="D132" s="234">
        <f>D133+D134-D135</f>
        <v>206076.18382397306</v>
      </c>
      <c r="E132" s="36" t="s">
        <v>3</v>
      </c>
    </row>
    <row r="133" spans="2:18">
      <c r="C133" s="74" t="s">
        <v>352</v>
      </c>
      <c r="D133" s="233">
        <f>D86+D92+D96+D101</f>
        <v>134918.22845804988</v>
      </c>
      <c r="E133" s="36" t="s">
        <v>3</v>
      </c>
    </row>
    <row r="134" spans="2:18">
      <c r="C134" s="74" t="s">
        <v>353</v>
      </c>
      <c r="D134" s="233">
        <f>D108+D113</f>
        <v>142407.9553659232</v>
      </c>
      <c r="E134" s="36" t="s">
        <v>3</v>
      </c>
    </row>
    <row r="135" spans="2:18" ht="15.75" thickBot="1">
      <c r="B135" s="10"/>
      <c r="C135" s="54" t="s">
        <v>407</v>
      </c>
      <c r="D135" s="128">
        <f>D121</f>
        <v>71250</v>
      </c>
      <c r="E135" s="37" t="s">
        <v>3</v>
      </c>
    </row>
    <row r="136" spans="2:18" s="125" customFormat="1" ht="15" customHeight="1">
      <c r="C136" s="33" t="s">
        <v>303</v>
      </c>
      <c r="D136" s="235">
        <f>D131+D132</f>
        <v>388392.4386115442</v>
      </c>
      <c r="E136" s="36" t="s">
        <v>3</v>
      </c>
      <c r="F136" s="122"/>
      <c r="G136" s="122"/>
      <c r="H136" s="122"/>
      <c r="I136" s="122"/>
      <c r="J136" s="122"/>
      <c r="K136" s="123"/>
      <c r="L136" s="124"/>
      <c r="M136" s="126"/>
      <c r="N136" s="124"/>
      <c r="O136" s="124"/>
      <c r="R136" s="124"/>
    </row>
    <row r="137" spans="2:18" ht="15.75" thickBot="1">
      <c r="C137" s="34" t="s">
        <v>304</v>
      </c>
      <c r="D137" s="232">
        <f>D136/D128</f>
        <v>681.39024317814767</v>
      </c>
      <c r="E137" s="37" t="s">
        <v>23</v>
      </c>
    </row>
    <row r="138" spans="2:18">
      <c r="C138" s="16"/>
    </row>
    <row r="139" spans="2:18">
      <c r="H139" s="5"/>
      <c r="I139" s="5"/>
      <c r="J139" s="5"/>
      <c r="K139" s="5"/>
      <c r="L139" s="5"/>
      <c r="M139" s="5"/>
      <c r="N139" s="5"/>
      <c r="O139" s="5"/>
    </row>
    <row r="140" spans="2:18">
      <c r="H140" s="5"/>
      <c r="I140" s="5"/>
      <c r="J140" s="5"/>
      <c r="K140" s="5"/>
      <c r="L140" s="5"/>
      <c r="M140" s="5"/>
      <c r="N140" s="5"/>
      <c r="O140" s="5"/>
    </row>
    <row r="141" spans="2:18">
      <c r="D141" s="106"/>
      <c r="E141" s="9"/>
      <c r="H141" s="5"/>
      <c r="I141" s="5"/>
      <c r="J141" s="5"/>
      <c r="K141" s="5"/>
      <c r="L141" s="5"/>
      <c r="M141" s="5"/>
      <c r="N141" s="5"/>
      <c r="O141" s="5"/>
    </row>
    <row r="142" spans="2:18">
      <c r="D142" s="107"/>
      <c r="E142" s="6"/>
      <c r="H142" s="5"/>
      <c r="I142" s="5"/>
      <c r="J142" s="5"/>
      <c r="K142" s="5"/>
      <c r="L142" s="5"/>
      <c r="M142" s="5"/>
      <c r="N142" s="5"/>
      <c r="O142" s="5"/>
    </row>
    <row r="143" spans="2:18">
      <c r="D143" s="108"/>
      <c r="E143" s="6"/>
      <c r="H143" s="5"/>
      <c r="I143" s="5"/>
      <c r="J143" s="5"/>
      <c r="K143" s="5"/>
      <c r="L143" s="5"/>
      <c r="M143" s="5"/>
      <c r="N143" s="5"/>
      <c r="O143" s="5"/>
    </row>
    <row r="144" spans="2:18">
      <c r="E144" s="9"/>
      <c r="H144" s="5"/>
      <c r="I144" s="5"/>
      <c r="J144" s="5"/>
      <c r="K144" s="5"/>
      <c r="L144" s="5"/>
      <c r="M144" s="5"/>
      <c r="N144" s="5"/>
      <c r="O144" s="5"/>
    </row>
    <row r="145" spans="2:16">
      <c r="E145" s="9"/>
      <c r="H145" s="5"/>
      <c r="I145" s="7"/>
      <c r="J145" s="5"/>
      <c r="K145" s="5"/>
      <c r="L145" s="5"/>
      <c r="M145" s="5"/>
      <c r="N145" s="5"/>
      <c r="O145" s="5"/>
    </row>
    <row r="146" spans="2:16">
      <c r="B146" s="14"/>
      <c r="D146" s="107"/>
      <c r="E146" s="15"/>
      <c r="H146" s="5"/>
      <c r="I146" s="5"/>
      <c r="J146" s="5"/>
      <c r="K146" s="5"/>
      <c r="L146" s="5"/>
      <c r="M146" s="5"/>
      <c r="N146" s="5"/>
      <c r="O146" s="5"/>
    </row>
    <row r="147" spans="2:16">
      <c r="B147" s="5"/>
      <c r="F147" s="5"/>
      <c r="G147" s="5"/>
      <c r="H147" s="5"/>
      <c r="I147" s="5"/>
      <c r="J147" s="5"/>
      <c r="K147" s="5"/>
      <c r="L147" s="5"/>
      <c r="M147" s="5"/>
      <c r="N147" s="5"/>
      <c r="O147" s="5"/>
      <c r="P147" s="5"/>
    </row>
    <row r="148" spans="2:16">
      <c r="B148" s="5"/>
      <c r="D148" s="108"/>
      <c r="E148" s="4"/>
      <c r="J148" s="5"/>
      <c r="K148" s="5"/>
      <c r="L148" s="5"/>
      <c r="M148" s="5"/>
      <c r="N148" s="5"/>
      <c r="O148" s="5"/>
      <c r="P148" s="5"/>
    </row>
    <row r="149" spans="2:16">
      <c r="B149" s="5"/>
      <c r="J149" s="5"/>
      <c r="K149" s="5"/>
      <c r="L149" s="5"/>
      <c r="M149" s="5"/>
      <c r="N149" s="5"/>
      <c r="O149" s="5"/>
      <c r="P149" s="5"/>
    </row>
    <row r="150" spans="2:16">
      <c r="B150" s="5"/>
      <c r="C150" s="5"/>
      <c r="D150" s="103"/>
      <c r="E150" s="5"/>
      <c r="J150" s="5"/>
      <c r="K150" s="5"/>
      <c r="L150" s="5"/>
      <c r="M150" s="5"/>
      <c r="N150" s="5"/>
      <c r="O150" s="5"/>
      <c r="P150" s="5"/>
    </row>
    <row r="151" spans="2:16">
      <c r="B151" s="5"/>
      <c r="C151" s="5"/>
      <c r="J151" s="5"/>
      <c r="K151" s="5"/>
      <c r="L151" s="5"/>
      <c r="M151" s="5"/>
      <c r="N151" s="5"/>
      <c r="O151" s="5"/>
      <c r="P151" s="5"/>
    </row>
    <row r="152" spans="2:16">
      <c r="B152" s="5"/>
      <c r="C152" s="5"/>
      <c r="F152" s="5"/>
      <c r="G152" s="5"/>
      <c r="H152" s="5"/>
      <c r="I152" s="5"/>
      <c r="J152" s="5"/>
      <c r="K152" s="5"/>
      <c r="L152" s="5"/>
      <c r="M152" s="5"/>
      <c r="N152" s="5"/>
      <c r="O152" s="5"/>
      <c r="P152" s="5"/>
    </row>
    <row r="153" spans="2:16">
      <c r="B153" s="5"/>
      <c r="C153" s="5"/>
      <c r="F153" s="5"/>
      <c r="G153" s="5"/>
      <c r="H153" s="5"/>
      <c r="I153" s="5"/>
      <c r="J153" s="5"/>
      <c r="K153" s="5"/>
      <c r="L153" s="5"/>
      <c r="M153" s="5"/>
      <c r="N153" s="5"/>
      <c r="O153" s="5"/>
      <c r="P153" s="5"/>
    </row>
    <row r="154" spans="2:16">
      <c r="B154" s="5"/>
      <c r="C154" s="5"/>
      <c r="F154" s="5"/>
      <c r="G154" s="5"/>
      <c r="H154" s="5"/>
      <c r="I154" s="5"/>
      <c r="J154" s="5"/>
      <c r="K154" s="5"/>
      <c r="L154" s="5"/>
      <c r="M154" s="5"/>
      <c r="N154" s="5"/>
      <c r="O154" s="5"/>
      <c r="P154" s="5"/>
    </row>
    <row r="155" spans="2:16">
      <c r="B155" s="5"/>
      <c r="C155" s="5"/>
      <c r="D155" s="103"/>
      <c r="E155" s="13"/>
      <c r="F155" s="5"/>
      <c r="G155" s="5"/>
      <c r="H155" s="5"/>
      <c r="I155" s="5"/>
      <c r="J155" s="5"/>
      <c r="K155" s="5"/>
      <c r="L155" s="5"/>
      <c r="M155" s="5"/>
      <c r="N155" s="5"/>
      <c r="O155" s="5"/>
      <c r="P155" s="5"/>
    </row>
    <row r="156" spans="2:16">
      <c r="B156" s="5"/>
      <c r="C156" s="5"/>
      <c r="D156" s="103"/>
      <c r="E156" s="13"/>
      <c r="F156" s="5"/>
      <c r="G156" s="5"/>
      <c r="H156" s="5"/>
      <c r="I156" s="5"/>
      <c r="J156" s="5"/>
      <c r="K156" s="5"/>
      <c r="L156" s="5"/>
      <c r="M156" s="5"/>
      <c r="N156" s="5"/>
      <c r="O156" s="5"/>
      <c r="P156" s="5"/>
    </row>
    <row r="157" spans="2:16">
      <c r="B157" s="5"/>
      <c r="C157" s="5"/>
      <c r="D157" s="103"/>
      <c r="E157" s="13"/>
      <c r="F157" s="5"/>
      <c r="G157" s="5"/>
      <c r="H157" s="5"/>
      <c r="I157" s="5"/>
      <c r="J157" s="5"/>
      <c r="K157" s="5"/>
      <c r="L157" s="5"/>
      <c r="M157" s="5"/>
      <c r="N157" s="5"/>
      <c r="O157" s="5"/>
      <c r="P157" s="5"/>
    </row>
    <row r="158" spans="2:16">
      <c r="B158" s="5"/>
      <c r="C158" s="5"/>
      <c r="D158" s="103"/>
      <c r="E158" s="13"/>
      <c r="F158" s="5"/>
      <c r="G158" s="5"/>
      <c r="H158" s="5"/>
      <c r="I158" s="5"/>
      <c r="J158" s="5"/>
      <c r="K158" s="5"/>
      <c r="L158" s="5"/>
      <c r="M158" s="5"/>
      <c r="N158" s="5"/>
      <c r="O158" s="5"/>
      <c r="P158" s="5"/>
    </row>
    <row r="159" spans="2:16">
      <c r="B159" s="5"/>
      <c r="C159" s="5"/>
      <c r="D159" s="103"/>
      <c r="E159" s="5"/>
      <c r="F159" s="5"/>
      <c r="G159" s="5"/>
      <c r="H159" s="5"/>
      <c r="I159" s="5"/>
      <c r="J159" s="5"/>
      <c r="K159" s="5"/>
      <c r="L159" s="5"/>
      <c r="M159" s="5"/>
      <c r="N159" s="5"/>
      <c r="O159" s="5"/>
      <c r="P159" s="5"/>
    </row>
    <row r="160" spans="2:16">
      <c r="B160" s="5"/>
      <c r="C160" s="5"/>
      <c r="D160" s="103"/>
      <c r="E160" s="5"/>
      <c r="F160" s="5"/>
      <c r="G160" s="5"/>
      <c r="H160" s="5"/>
      <c r="I160" s="5"/>
      <c r="J160" s="5"/>
      <c r="K160" s="5"/>
      <c r="L160" s="5"/>
      <c r="M160" s="5"/>
      <c r="N160" s="5"/>
      <c r="O160" s="5"/>
      <c r="P160" s="5"/>
    </row>
    <row r="161" spans="2:16">
      <c r="B161" s="5"/>
      <c r="C161" s="5"/>
      <c r="D161" s="103"/>
      <c r="E161" s="5"/>
      <c r="F161" s="5"/>
      <c r="G161" s="5"/>
      <c r="H161" s="5"/>
      <c r="I161" s="5"/>
      <c r="J161" s="5"/>
      <c r="K161" s="5"/>
      <c r="L161" s="5"/>
      <c r="M161" s="5"/>
      <c r="N161" s="5"/>
      <c r="O161" s="5"/>
      <c r="P161" s="5"/>
    </row>
    <row r="162" spans="2:16">
      <c r="B162" s="5"/>
      <c r="C162" s="5"/>
      <c r="D162" s="103"/>
      <c r="E162" s="5"/>
      <c r="F162" s="5"/>
      <c r="G162" s="5"/>
      <c r="H162" s="5"/>
      <c r="I162" s="5"/>
      <c r="J162" s="5"/>
      <c r="K162" s="5"/>
      <c r="L162" s="5"/>
      <c r="M162" s="5"/>
      <c r="N162" s="5"/>
      <c r="O162" s="5"/>
      <c r="P162" s="5"/>
    </row>
    <row r="163" spans="2:16">
      <c r="B163" s="5"/>
      <c r="C163" s="5"/>
      <c r="D163" s="103"/>
      <c r="E163" s="5"/>
      <c r="F163" s="5"/>
      <c r="G163" s="5"/>
      <c r="H163" s="5"/>
      <c r="I163" s="5"/>
      <c r="J163" s="5"/>
      <c r="K163" s="5"/>
      <c r="L163" s="5"/>
      <c r="M163" s="5"/>
      <c r="N163" s="5"/>
      <c r="O163" s="5"/>
      <c r="P163" s="5"/>
    </row>
    <row r="164" spans="2:16">
      <c r="B164" s="5"/>
      <c r="C164" s="5"/>
      <c r="D164" s="103"/>
      <c r="E164" s="5"/>
      <c r="F164" s="5"/>
      <c r="G164" s="5"/>
      <c r="H164" s="5"/>
      <c r="I164" s="5"/>
      <c r="J164" s="5"/>
      <c r="K164" s="5"/>
      <c r="L164" s="5"/>
      <c r="M164" s="5"/>
      <c r="N164" s="5"/>
      <c r="O164" s="5"/>
      <c r="P164" s="5"/>
    </row>
    <row r="165" spans="2:16">
      <c r="B165" s="5"/>
      <c r="C165" s="5"/>
      <c r="D165" s="103"/>
      <c r="E165" s="5"/>
      <c r="F165" s="5"/>
      <c r="G165" s="5"/>
      <c r="H165" s="5"/>
      <c r="I165" s="5"/>
      <c r="J165" s="5"/>
      <c r="K165" s="5"/>
      <c r="L165" s="5"/>
      <c r="M165" s="5"/>
      <c r="N165" s="5"/>
      <c r="O165" s="5"/>
      <c r="P165" s="5"/>
    </row>
    <row r="166" spans="2:16">
      <c r="B166" s="5"/>
      <c r="C166" s="5"/>
      <c r="D166" s="103"/>
      <c r="E166" s="5"/>
      <c r="F166" s="5"/>
      <c r="G166" s="5"/>
      <c r="H166" s="5"/>
      <c r="I166" s="5"/>
      <c r="J166" s="5"/>
      <c r="K166" s="5"/>
      <c r="L166" s="5"/>
      <c r="M166" s="5"/>
      <c r="N166" s="5"/>
      <c r="O166" s="5"/>
      <c r="P166" s="5"/>
    </row>
    <row r="167" spans="2:16">
      <c r="B167" s="5"/>
      <c r="C167" s="5"/>
      <c r="D167" s="103"/>
      <c r="E167" s="5"/>
      <c r="F167" s="5"/>
      <c r="G167" s="5"/>
      <c r="H167" s="5"/>
      <c r="I167" s="5"/>
      <c r="J167" s="5"/>
      <c r="K167" s="5"/>
      <c r="L167" s="5"/>
      <c r="M167" s="5"/>
      <c r="N167" s="5"/>
      <c r="O167" s="5"/>
      <c r="P167" s="5"/>
    </row>
    <row r="168" spans="2:16">
      <c r="B168" s="5"/>
      <c r="C168" s="5"/>
      <c r="D168" s="103"/>
      <c r="E168" s="5"/>
      <c r="F168" s="5"/>
      <c r="G168" s="5"/>
      <c r="H168" s="5"/>
      <c r="I168" s="5"/>
      <c r="J168" s="5"/>
      <c r="K168" s="5"/>
      <c r="L168" s="5"/>
      <c r="M168" s="5"/>
      <c r="N168" s="5"/>
      <c r="O168" s="5"/>
      <c r="P168" s="5"/>
    </row>
    <row r="169" spans="2:16">
      <c r="B169" s="5"/>
      <c r="C169" s="5"/>
      <c r="D169" s="103"/>
      <c r="E169" s="5"/>
      <c r="F169" s="5"/>
      <c r="G169" s="5"/>
      <c r="H169" s="5"/>
      <c r="I169" s="5"/>
      <c r="J169" s="5"/>
      <c r="K169" s="5"/>
      <c r="L169" s="5"/>
      <c r="M169" s="5"/>
      <c r="N169" s="5"/>
      <c r="O169" s="5"/>
      <c r="P169" s="5"/>
    </row>
    <row r="170" spans="2:16">
      <c r="B170" s="5"/>
      <c r="C170" s="5"/>
      <c r="D170" s="103"/>
      <c r="E170" s="5"/>
      <c r="F170" s="5"/>
      <c r="G170" s="5"/>
      <c r="H170" s="5"/>
      <c r="I170" s="5"/>
      <c r="J170" s="5"/>
      <c r="K170" s="5"/>
      <c r="L170" s="5"/>
      <c r="M170" s="5"/>
      <c r="N170" s="5"/>
      <c r="O170" s="5"/>
      <c r="P170" s="5"/>
    </row>
    <row r="171" spans="2:16">
      <c r="B171" s="5"/>
      <c r="C171" s="5"/>
      <c r="D171" s="103"/>
      <c r="E171" s="5"/>
      <c r="F171" s="5"/>
      <c r="G171" s="5"/>
      <c r="H171" s="5"/>
      <c r="I171" s="5"/>
      <c r="J171" s="5"/>
      <c r="K171" s="5"/>
      <c r="L171" s="5"/>
      <c r="M171" s="5"/>
      <c r="N171" s="5"/>
      <c r="O171" s="5"/>
      <c r="P171" s="5"/>
    </row>
    <row r="172" spans="2:16">
      <c r="B172" s="5"/>
      <c r="C172" s="5"/>
      <c r="D172" s="103"/>
      <c r="E172" s="5"/>
      <c r="F172" s="5"/>
      <c r="G172" s="5"/>
      <c r="H172" s="5"/>
      <c r="I172" s="5"/>
      <c r="J172" s="5"/>
      <c r="K172" s="5"/>
      <c r="L172" s="5"/>
      <c r="M172" s="5"/>
      <c r="N172" s="5"/>
      <c r="O172" s="5"/>
      <c r="P172" s="5"/>
    </row>
    <row r="173" spans="2:16">
      <c r="B173" s="5"/>
      <c r="C173" s="5"/>
      <c r="D173" s="103"/>
      <c r="E173" s="5"/>
      <c r="F173" s="5"/>
      <c r="G173" s="5"/>
      <c r="H173" s="5"/>
      <c r="I173" s="5"/>
      <c r="J173" s="5"/>
      <c r="K173" s="5"/>
      <c r="L173" s="5"/>
      <c r="M173" s="5"/>
      <c r="N173" s="5"/>
      <c r="O173" s="5"/>
      <c r="P173" s="5"/>
    </row>
    <row r="174" spans="2:16">
      <c r="B174" s="5"/>
      <c r="C174" s="5"/>
      <c r="D174" s="103"/>
      <c r="E174" s="5"/>
      <c r="F174" s="5"/>
      <c r="G174" s="5"/>
      <c r="H174" s="5"/>
      <c r="I174" s="5"/>
      <c r="J174" s="5"/>
      <c r="K174" s="5"/>
      <c r="L174" s="5"/>
      <c r="M174" s="5"/>
      <c r="N174" s="5"/>
      <c r="O174" s="5"/>
      <c r="P174" s="5"/>
    </row>
    <row r="175" spans="2:16">
      <c r="B175" s="5"/>
      <c r="C175" s="5"/>
      <c r="D175" s="103"/>
      <c r="E175" s="5"/>
      <c r="F175" s="5"/>
      <c r="G175" s="5"/>
      <c r="H175" s="5"/>
      <c r="I175" s="5"/>
      <c r="J175" s="5"/>
      <c r="K175" s="5"/>
      <c r="L175" s="5"/>
      <c r="M175" s="5"/>
      <c r="N175" s="5"/>
      <c r="O175" s="5"/>
      <c r="P175" s="5"/>
    </row>
    <row r="176" spans="2:16">
      <c r="B176" s="5"/>
      <c r="C176" s="5"/>
      <c r="D176" s="103"/>
      <c r="E176" s="5"/>
      <c r="F176" s="5"/>
      <c r="G176" s="5"/>
      <c r="H176" s="5"/>
      <c r="I176" s="5"/>
      <c r="J176" s="5"/>
      <c r="K176" s="5"/>
      <c r="L176" s="5"/>
      <c r="M176" s="5"/>
      <c r="N176" s="5"/>
      <c r="O176" s="5"/>
      <c r="P176" s="5"/>
    </row>
    <row r="177" spans="2:16">
      <c r="B177" s="5"/>
      <c r="C177" s="5"/>
      <c r="D177" s="103"/>
      <c r="E177" s="5"/>
      <c r="F177" s="5"/>
      <c r="G177" s="5"/>
      <c r="H177" s="5"/>
      <c r="I177" s="5"/>
      <c r="J177" s="5"/>
      <c r="K177" s="5"/>
      <c r="L177" s="5"/>
      <c r="M177" s="5"/>
      <c r="N177" s="5"/>
      <c r="O177" s="5"/>
      <c r="P177" s="5"/>
    </row>
    <row r="178" spans="2:16">
      <c r="B178" s="5"/>
      <c r="C178" s="5"/>
      <c r="D178" s="103"/>
      <c r="E178" s="5"/>
      <c r="F178" s="5"/>
      <c r="G178" s="5"/>
      <c r="H178" s="5"/>
      <c r="I178" s="5"/>
      <c r="J178" s="5"/>
      <c r="K178" s="5"/>
      <c r="L178" s="5"/>
      <c r="M178" s="5"/>
      <c r="N178" s="5"/>
      <c r="O178" s="5"/>
      <c r="P178" s="5"/>
    </row>
    <row r="179" spans="2:16">
      <c r="B179" s="5"/>
      <c r="C179" s="5"/>
      <c r="D179" s="103"/>
      <c r="E179" s="5"/>
      <c r="F179" s="5"/>
      <c r="G179" s="5"/>
      <c r="H179" s="5"/>
      <c r="I179" s="5"/>
      <c r="J179" s="5"/>
      <c r="K179" s="5"/>
      <c r="L179" s="5"/>
      <c r="M179" s="5"/>
      <c r="N179" s="5"/>
      <c r="O179" s="5"/>
      <c r="P179" s="5"/>
    </row>
    <row r="180" spans="2:16">
      <c r="B180" s="5"/>
      <c r="C180" s="5"/>
      <c r="D180" s="103"/>
      <c r="E180" s="5"/>
      <c r="F180" s="5"/>
      <c r="G180" s="5"/>
      <c r="H180" s="5"/>
      <c r="I180" s="5"/>
      <c r="J180" s="5"/>
      <c r="K180" s="5"/>
      <c r="L180" s="5"/>
      <c r="M180" s="5"/>
      <c r="N180" s="5"/>
      <c r="O180" s="5"/>
      <c r="P180" s="5"/>
    </row>
    <row r="181" spans="2:16">
      <c r="B181" s="5"/>
      <c r="C181" s="5"/>
      <c r="D181" s="103"/>
      <c r="E181" s="5"/>
      <c r="F181" s="5"/>
      <c r="G181" s="5"/>
      <c r="H181" s="5"/>
      <c r="I181" s="5"/>
      <c r="J181" s="5"/>
      <c r="K181" s="5"/>
      <c r="L181" s="5"/>
      <c r="M181" s="5"/>
      <c r="N181" s="5"/>
      <c r="O181" s="5"/>
      <c r="P181" s="5"/>
    </row>
    <row r="182" spans="2:16">
      <c r="C182" s="5"/>
      <c r="D182" s="103"/>
      <c r="E182" s="5"/>
    </row>
    <row r="183" spans="2:16">
      <c r="C183" s="5"/>
      <c r="D183" s="103"/>
      <c r="E183" s="5"/>
    </row>
    <row r="184" spans="2:16">
      <c r="C184" s="5"/>
      <c r="D184" s="103"/>
      <c r="E184" s="5"/>
    </row>
  </sheetData>
  <mergeCells count="36">
    <mergeCell ref="C130:E130"/>
    <mergeCell ref="G98:H98"/>
    <mergeCell ref="C125:E125"/>
    <mergeCell ref="K83:N83"/>
    <mergeCell ref="L68:N68"/>
    <mergeCell ref="C117:E117"/>
    <mergeCell ref="C88:E88"/>
    <mergeCell ref="L60:O60"/>
    <mergeCell ref="G73:K73"/>
    <mergeCell ref="G88:I88"/>
    <mergeCell ref="L69:M69"/>
    <mergeCell ref="L70:M70"/>
    <mergeCell ref="G83:I83"/>
    <mergeCell ref="C25:E25"/>
    <mergeCell ref="C60:E60"/>
    <mergeCell ref="C72:E72"/>
    <mergeCell ref="C76:E76"/>
    <mergeCell ref="C110:E110"/>
    <mergeCell ref="C83:E83"/>
    <mergeCell ref="C105:E105"/>
    <mergeCell ref="C98:E98"/>
    <mergeCell ref="C94:E94"/>
    <mergeCell ref="C46:E46"/>
    <mergeCell ref="C29:E29"/>
    <mergeCell ref="C37:E37"/>
    <mergeCell ref="L9:N9"/>
    <mergeCell ref="G18:I18"/>
    <mergeCell ref="C9:E9"/>
    <mergeCell ref="C15:E15"/>
    <mergeCell ref="G9:I9"/>
    <mergeCell ref="G19:I21"/>
    <mergeCell ref="G60:H60"/>
    <mergeCell ref="G67:I69"/>
    <mergeCell ref="G66:I66"/>
    <mergeCell ref="G51:J52"/>
    <mergeCell ref="G49:J49"/>
  </mergeCells>
  <conditionalFormatting sqref="D65">
    <cfRule type="expression" dxfId="11" priority="5">
      <formula>IF($D$65&gt;15,1,0)</formula>
    </cfRule>
  </conditionalFormatting>
  <conditionalFormatting sqref="C29:E34">
    <cfRule type="expression" dxfId="10" priority="2">
      <formula>$D$4="Yes"</formula>
    </cfRule>
  </conditionalFormatting>
  <conditionalFormatting sqref="E39">
    <cfRule type="expression" dxfId="9" priority="1">
      <formula>$D$4="Yes"</formula>
    </cfRule>
  </conditionalFormatting>
  <dataValidations count="3">
    <dataValidation type="list" allowBlank="1" showInputMessage="1" showErrorMessage="1" sqref="D67">
      <formula1>$L$61:$L$66</formula1>
    </dataValidation>
    <dataValidation type="list" allowBlank="1" showInputMessage="1" showErrorMessage="1" sqref="D16">
      <formula1>$G$23:$G$24</formula1>
    </dataValidation>
    <dataValidation type="list" allowBlank="1" showInputMessage="1" showErrorMessage="1" sqref="D4">
      <formula1>$I$4:$I$5</formula1>
    </dataValidation>
  </dataValidations>
  <pageMargins left="0.7" right="0.7" top="0.78740157499999996" bottom="0.78740157499999996" header="0.3" footer="0.3"/>
  <pageSetup paperSize="9" orientation="portrait" horizontalDpi="4294967293" r:id="rId1"/>
  <extLst>
    <ext xmlns:x14="http://schemas.microsoft.com/office/spreadsheetml/2009/9/main" uri="{78C0D931-6437-407d-A8EE-F0AAD7539E65}">
      <x14:conditionalFormattings>
        <x14:conditionalFormatting xmlns:xm="http://schemas.microsoft.com/office/excel/2006/main">
          <x14:cfRule type="expression" priority="3" id="{040A53C1-2F61-4B2D-B1EC-1B88995B518D}">
            <xm:f>AND(Oxidation!$C$95="No",Oxidation!$C$96="No",Oxidation!$C$97="No")</xm:f>
            <x14:dxf>
              <font>
                <color theme="0"/>
              </font>
              <fill>
                <patternFill>
                  <bgColor theme="0"/>
                </patternFill>
              </fill>
            </x14:dxf>
          </x14:cfRule>
          <xm:sqref>D41:D43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2:AK98"/>
  <sheetViews>
    <sheetView tabSelected="1" topLeftCell="A85" workbookViewId="0">
      <selection activeCell="H79" sqref="H79"/>
    </sheetView>
  </sheetViews>
  <sheetFormatPr baseColWidth="10" defaultRowHeight="15"/>
  <cols>
    <col min="2" max="2" width="45.7109375" customWidth="1"/>
    <col min="3" max="3" width="11.42578125" style="90"/>
    <col min="4" max="4" width="10.7109375" customWidth="1"/>
    <col min="5" max="5" width="11.42578125" style="191" customWidth="1"/>
    <col min="6" max="6" width="22.28515625" style="191" customWidth="1"/>
    <col min="7" max="7" width="7.5703125" style="191" customWidth="1"/>
    <col min="8" max="8" width="47.5703125" style="191" customWidth="1"/>
    <col min="9" max="9" width="10.140625" style="191" customWidth="1"/>
    <col min="10" max="10" width="16.42578125" customWidth="1"/>
    <col min="11" max="11" width="14.42578125" customWidth="1"/>
    <col min="12" max="12" width="22.28515625" style="90" customWidth="1"/>
    <col min="13" max="13" width="4.28515625" customWidth="1"/>
    <col min="15" max="15" width="54.28515625" customWidth="1"/>
    <col min="16" max="16" width="11.42578125" style="90"/>
    <col min="17" max="17" width="15.42578125" customWidth="1"/>
  </cols>
  <sheetData>
    <row r="2" spans="2:37" s="18" customFormat="1" ht="30" customHeight="1">
      <c r="B2" s="18" t="s">
        <v>577</v>
      </c>
      <c r="J2" s="191"/>
    </row>
    <row r="3" spans="2:37" ht="15.75" thickBot="1">
      <c r="R3" s="285"/>
      <c r="AA3" s="263" t="s">
        <v>277</v>
      </c>
    </row>
    <row r="4" spans="2:37" ht="15.75" thickBot="1">
      <c r="B4" s="487" t="s">
        <v>132</v>
      </c>
      <c r="C4" s="488"/>
      <c r="D4" s="489"/>
      <c r="E4" s="322"/>
      <c r="F4" s="322"/>
      <c r="G4" s="322"/>
      <c r="H4" s="530" t="s">
        <v>272</v>
      </c>
      <c r="I4" s="553"/>
      <c r="J4" s="553"/>
      <c r="K4" s="553"/>
      <c r="L4" s="531"/>
      <c r="R4" s="285"/>
      <c r="S4" s="285"/>
      <c r="T4" s="285"/>
      <c r="U4" s="285"/>
      <c r="V4" s="285"/>
      <c r="W4" s="285"/>
      <c r="X4" s="285"/>
      <c r="Y4" s="285"/>
      <c r="Z4" s="285"/>
      <c r="AA4" s="263" t="s">
        <v>93</v>
      </c>
      <c r="AB4" s="285"/>
      <c r="AC4" s="285"/>
      <c r="AD4" s="285"/>
      <c r="AE4" s="285"/>
      <c r="AF4" s="285"/>
      <c r="AG4" s="285"/>
      <c r="AH4" s="285"/>
      <c r="AI4" s="285"/>
      <c r="AJ4" s="285"/>
      <c r="AK4" s="285"/>
    </row>
    <row r="5" spans="2:37">
      <c r="B5" s="23" t="s">
        <v>416</v>
      </c>
      <c r="C5" s="468" t="s">
        <v>93</v>
      </c>
      <c r="D5" s="95" t="s">
        <v>133</v>
      </c>
      <c r="E5" s="317"/>
      <c r="F5" s="317"/>
      <c r="G5" s="317"/>
      <c r="H5" s="515" t="s">
        <v>419</v>
      </c>
      <c r="I5" s="508"/>
      <c r="J5" s="508"/>
      <c r="K5" s="508"/>
      <c r="L5" s="509"/>
      <c r="R5" s="285"/>
      <c r="S5" s="285"/>
      <c r="T5" s="285"/>
      <c r="U5" s="285"/>
      <c r="V5" s="285"/>
      <c r="W5" s="285"/>
      <c r="X5" s="285"/>
      <c r="Y5" s="285"/>
      <c r="Z5" s="285"/>
      <c r="AA5" s="263" t="s">
        <v>276</v>
      </c>
      <c r="AB5" s="285"/>
      <c r="AC5" s="285"/>
      <c r="AD5" s="285"/>
      <c r="AE5" s="285"/>
      <c r="AF5" s="285"/>
      <c r="AG5" s="285"/>
      <c r="AH5" s="285"/>
      <c r="AI5" s="285"/>
      <c r="AJ5" s="285"/>
      <c r="AK5" s="285"/>
    </row>
    <row r="6" spans="2:37" ht="30" customHeight="1" thickBot="1">
      <c r="B6" s="27" t="s">
        <v>273</v>
      </c>
      <c r="C6" s="167">
        <v>0.5</v>
      </c>
      <c r="D6" s="28" t="s">
        <v>274</v>
      </c>
      <c r="E6" s="2"/>
      <c r="F6" s="2"/>
      <c r="G6" s="451"/>
      <c r="H6" s="515"/>
      <c r="I6" s="508"/>
      <c r="J6" s="508"/>
      <c r="K6" s="508"/>
      <c r="L6" s="509"/>
      <c r="R6" s="285"/>
      <c r="S6" s="285"/>
      <c r="T6" s="285"/>
      <c r="U6" s="285"/>
      <c r="V6" s="285"/>
      <c r="W6" s="285"/>
      <c r="X6" s="285"/>
      <c r="Y6" s="285"/>
      <c r="Z6" s="285"/>
      <c r="AA6" s="285"/>
      <c r="AB6" s="285"/>
      <c r="AC6" s="285"/>
      <c r="AD6" s="285"/>
      <c r="AE6" s="285"/>
      <c r="AF6" s="285"/>
      <c r="AG6" s="285"/>
      <c r="AH6" s="285"/>
      <c r="AI6" s="285"/>
      <c r="AJ6" s="285"/>
      <c r="AK6" s="285"/>
    </row>
    <row r="7" spans="2:37" ht="15.75" thickBot="1">
      <c r="H7" s="515"/>
      <c r="I7" s="508"/>
      <c r="J7" s="508"/>
      <c r="K7" s="508"/>
      <c r="L7" s="509"/>
      <c r="R7" s="285"/>
      <c r="S7" s="285"/>
      <c r="T7" s="285"/>
      <c r="U7" s="285"/>
      <c r="V7" s="285"/>
      <c r="W7" s="285"/>
      <c r="X7" s="285"/>
      <c r="Y7" s="285"/>
      <c r="Z7" s="285"/>
      <c r="AA7" s="285"/>
      <c r="AB7" s="285"/>
      <c r="AC7" s="285"/>
      <c r="AD7" s="285"/>
      <c r="AE7" s="285"/>
      <c r="AF7" s="285"/>
      <c r="AG7" s="285"/>
      <c r="AH7" s="285"/>
      <c r="AI7" s="285"/>
      <c r="AJ7" s="285"/>
      <c r="AK7" s="285"/>
    </row>
    <row r="8" spans="2:37" s="191" customFormat="1" ht="15.75" thickBot="1">
      <c r="B8" s="460" t="s">
        <v>572</v>
      </c>
      <c r="C8" s="461">
        <f>'Primary Measures'!E58</f>
        <v>80</v>
      </c>
      <c r="D8" s="433" t="s">
        <v>33</v>
      </c>
      <c r="E8" s="2"/>
      <c r="F8" s="2"/>
      <c r="H8" s="515"/>
      <c r="I8" s="508"/>
      <c r="J8" s="508"/>
      <c r="K8" s="508"/>
      <c r="L8" s="509"/>
      <c r="R8" s="285"/>
      <c r="S8" s="285"/>
      <c r="T8" s="285"/>
      <c r="U8" s="285"/>
      <c r="V8" s="285"/>
      <c r="W8" s="285"/>
      <c r="X8" s="285"/>
      <c r="Y8" s="285"/>
      <c r="Z8" s="285"/>
      <c r="AA8" s="285"/>
      <c r="AB8" s="285"/>
      <c r="AC8" s="285"/>
      <c r="AD8" s="285"/>
      <c r="AE8" s="285"/>
      <c r="AF8" s="285"/>
      <c r="AG8" s="285"/>
      <c r="AH8" s="285"/>
      <c r="AI8" s="285"/>
      <c r="AJ8" s="285"/>
      <c r="AK8" s="285"/>
    </row>
    <row r="9" spans="2:37" s="191" customFormat="1" ht="15.75" thickBot="1">
      <c r="C9" s="90"/>
      <c r="H9" s="515"/>
      <c r="I9" s="508"/>
      <c r="J9" s="508"/>
      <c r="K9" s="508"/>
      <c r="L9" s="509"/>
      <c r="R9" s="285"/>
      <c r="S9" s="285"/>
      <c r="T9" s="285"/>
      <c r="U9" s="285"/>
      <c r="V9" s="285"/>
      <c r="W9" s="285"/>
      <c r="X9" s="285"/>
      <c r="Y9" s="285"/>
      <c r="Z9" s="285"/>
      <c r="AA9" s="285"/>
      <c r="AB9" s="285"/>
      <c r="AC9" s="285"/>
      <c r="AD9" s="285"/>
      <c r="AE9" s="285"/>
      <c r="AF9" s="285"/>
      <c r="AG9" s="285"/>
      <c r="AH9" s="285"/>
      <c r="AI9" s="285"/>
      <c r="AJ9" s="285"/>
      <c r="AK9" s="285"/>
    </row>
    <row r="10" spans="2:37" ht="15.75" thickBot="1">
      <c r="B10" s="452" t="s">
        <v>499</v>
      </c>
      <c r="C10" s="453"/>
      <c r="D10" s="454"/>
      <c r="E10" s="81"/>
      <c r="F10" s="81"/>
      <c r="G10" s="82"/>
      <c r="H10" s="515"/>
      <c r="I10" s="508"/>
      <c r="J10" s="508"/>
      <c r="K10" s="508"/>
      <c r="L10" s="509"/>
      <c r="R10" s="285"/>
      <c r="S10" s="285"/>
      <c r="T10" s="285"/>
      <c r="U10" s="285"/>
      <c r="V10" s="285"/>
      <c r="W10" s="285"/>
      <c r="X10" s="285"/>
      <c r="Y10" s="285"/>
      <c r="Z10" s="285"/>
      <c r="AA10" s="285"/>
      <c r="AB10" s="285"/>
      <c r="AC10" s="285"/>
      <c r="AD10" s="285"/>
      <c r="AE10" s="285"/>
      <c r="AF10" s="285"/>
      <c r="AG10" s="285"/>
      <c r="AH10" s="285"/>
      <c r="AI10" s="285"/>
      <c r="AJ10" s="285"/>
      <c r="AK10" s="285"/>
    </row>
    <row r="11" spans="2:37">
      <c r="B11" s="312" t="s">
        <v>457</v>
      </c>
      <c r="C11" s="364">
        <f>'Primary Measures'!E146</f>
        <v>332</v>
      </c>
      <c r="D11" s="24" t="s">
        <v>33</v>
      </c>
      <c r="E11" s="2"/>
      <c r="F11" s="2"/>
      <c r="G11" s="5"/>
      <c r="H11" s="515"/>
      <c r="I11" s="508"/>
      <c r="J11" s="508"/>
      <c r="K11" s="508"/>
      <c r="L11" s="509"/>
      <c r="R11" s="285"/>
      <c r="S11" s="285"/>
      <c r="T11" s="285"/>
      <c r="U11" s="285"/>
      <c r="V11" s="285"/>
      <c r="W11" s="285"/>
      <c r="X11" s="285"/>
      <c r="Y11" s="285"/>
      <c r="Z11" s="285"/>
      <c r="AA11" s="285"/>
      <c r="AB11" s="285"/>
      <c r="AC11" s="285"/>
      <c r="AD11" s="285"/>
      <c r="AE11" s="285"/>
      <c r="AF11" s="285"/>
      <c r="AG11" s="285"/>
      <c r="AH11" s="285"/>
      <c r="AI11" s="285"/>
      <c r="AJ11" s="285"/>
      <c r="AK11" s="285"/>
    </row>
    <row r="12" spans="2:37">
      <c r="B12" s="313" t="s">
        <v>498</v>
      </c>
      <c r="C12" s="365">
        <f>'Primary Measures'!E147</f>
        <v>27</v>
      </c>
      <c r="D12" s="26" t="s">
        <v>33</v>
      </c>
      <c r="E12" s="2"/>
      <c r="F12" s="2"/>
      <c r="G12" s="5"/>
      <c r="H12" s="515"/>
      <c r="I12" s="508"/>
      <c r="J12" s="508"/>
      <c r="K12" s="508"/>
      <c r="L12" s="509"/>
      <c r="R12" s="285"/>
      <c r="S12" s="285"/>
      <c r="T12" s="285"/>
      <c r="U12" s="285"/>
      <c r="V12" s="285"/>
      <c r="W12" s="285"/>
      <c r="X12" s="285"/>
      <c r="Y12" s="285"/>
      <c r="Z12" s="285"/>
      <c r="AA12" s="285"/>
      <c r="AB12" s="285"/>
      <c r="AC12" s="285"/>
      <c r="AD12" s="285"/>
      <c r="AE12" s="285"/>
      <c r="AF12" s="285"/>
      <c r="AG12" s="285"/>
      <c r="AH12" s="285"/>
      <c r="AI12" s="285"/>
      <c r="AJ12" s="285"/>
      <c r="AK12" s="285"/>
    </row>
    <row r="13" spans="2:37">
      <c r="B13" s="313" t="s">
        <v>458</v>
      </c>
      <c r="C13" s="365">
        <f>'Primary Measures'!E148</f>
        <v>5</v>
      </c>
      <c r="D13" s="26" t="s">
        <v>33</v>
      </c>
      <c r="E13" s="2"/>
      <c r="F13" s="2"/>
      <c r="G13" s="5"/>
      <c r="H13" s="515"/>
      <c r="I13" s="508"/>
      <c r="J13" s="508"/>
      <c r="K13" s="508"/>
      <c r="L13" s="509"/>
      <c r="R13" s="285"/>
      <c r="S13" s="285"/>
      <c r="T13" s="285"/>
      <c r="U13" s="285"/>
      <c r="V13" s="285"/>
      <c r="W13" s="285"/>
      <c r="X13" s="285"/>
      <c r="Y13" s="285"/>
      <c r="Z13" s="285"/>
      <c r="AA13" s="285"/>
      <c r="AB13" s="285"/>
      <c r="AC13" s="285"/>
      <c r="AD13" s="285"/>
      <c r="AE13" s="285"/>
      <c r="AF13" s="285"/>
      <c r="AG13" s="285"/>
      <c r="AH13" s="285"/>
      <c r="AI13" s="285"/>
      <c r="AJ13" s="285"/>
      <c r="AK13" s="285"/>
    </row>
    <row r="14" spans="2:37">
      <c r="B14" s="25" t="s">
        <v>462</v>
      </c>
      <c r="C14" s="365">
        <f>'Primary Measures'!E149</f>
        <v>0</v>
      </c>
      <c r="D14" s="51" t="s">
        <v>33</v>
      </c>
      <c r="E14" s="5"/>
      <c r="F14" s="5"/>
      <c r="G14" s="5"/>
      <c r="H14" s="515"/>
      <c r="I14" s="508"/>
      <c r="J14" s="508"/>
      <c r="K14" s="508"/>
      <c r="L14" s="509"/>
      <c r="R14" s="285"/>
      <c r="S14" s="285"/>
      <c r="T14" s="285"/>
      <c r="U14" s="285"/>
      <c r="V14" s="285"/>
      <c r="W14" s="285"/>
      <c r="X14" s="285"/>
      <c r="Y14" s="285"/>
      <c r="Z14" s="285"/>
      <c r="AA14" s="285"/>
      <c r="AB14" s="285"/>
      <c r="AC14" s="285"/>
      <c r="AD14" s="285"/>
      <c r="AE14" s="285"/>
      <c r="AF14" s="285"/>
      <c r="AG14" s="285"/>
      <c r="AH14" s="285"/>
      <c r="AI14" s="285"/>
      <c r="AJ14" s="285"/>
      <c r="AK14" s="285"/>
    </row>
    <row r="15" spans="2:37">
      <c r="B15" s="25" t="s">
        <v>463</v>
      </c>
      <c r="C15" s="365">
        <f>'Primary Measures'!E150</f>
        <v>0</v>
      </c>
      <c r="D15" s="51" t="s">
        <v>33</v>
      </c>
      <c r="E15" s="5"/>
      <c r="F15" s="5"/>
      <c r="G15" s="5"/>
      <c r="H15" s="515"/>
      <c r="I15" s="508"/>
      <c r="J15" s="508"/>
      <c r="K15" s="508"/>
      <c r="L15" s="509"/>
      <c r="R15" s="285"/>
      <c r="S15" s="285"/>
      <c r="T15" s="285"/>
      <c r="U15" s="285"/>
      <c r="V15" s="285"/>
      <c r="W15" s="285"/>
      <c r="X15" s="285"/>
      <c r="Y15" s="285"/>
      <c r="Z15" s="285"/>
      <c r="AA15" s="285"/>
      <c r="AB15" s="285"/>
      <c r="AC15" s="285"/>
      <c r="AD15" s="285"/>
      <c r="AE15" s="285"/>
      <c r="AF15" s="285"/>
      <c r="AG15" s="285"/>
      <c r="AH15" s="285"/>
      <c r="AI15" s="285"/>
      <c r="AJ15" s="285"/>
      <c r="AK15" s="285"/>
    </row>
    <row r="16" spans="2:37">
      <c r="B16" s="313" t="s">
        <v>305</v>
      </c>
      <c r="C16" s="365">
        <f>'Primary Measures'!E151</f>
        <v>300</v>
      </c>
      <c r="D16" s="26" t="s">
        <v>33</v>
      </c>
      <c r="E16" s="2"/>
      <c r="F16" s="2"/>
      <c r="G16" s="5"/>
      <c r="H16" s="515"/>
      <c r="I16" s="508"/>
      <c r="J16" s="508"/>
      <c r="K16" s="508"/>
      <c r="L16" s="509"/>
      <c r="R16" s="285"/>
      <c r="S16" s="285"/>
      <c r="T16" s="285"/>
      <c r="U16" s="285"/>
      <c r="V16" s="285"/>
      <c r="W16" s="285"/>
      <c r="X16" s="285"/>
      <c r="Y16" s="285"/>
      <c r="Z16" s="285"/>
      <c r="AA16" s="285"/>
      <c r="AB16" s="285"/>
      <c r="AC16" s="285"/>
      <c r="AD16" s="285"/>
      <c r="AE16" s="285"/>
      <c r="AF16" s="285"/>
      <c r="AG16" s="285"/>
      <c r="AH16" s="285"/>
      <c r="AI16" s="285"/>
      <c r="AJ16" s="285"/>
      <c r="AK16" s="285"/>
    </row>
    <row r="17" spans="2:37">
      <c r="B17" s="455" t="s">
        <v>295</v>
      </c>
      <c r="C17" s="456">
        <f>C11/C8</f>
        <v>4.1500000000000004</v>
      </c>
      <c r="D17" s="459" t="s">
        <v>573</v>
      </c>
      <c r="E17" s="457"/>
      <c r="F17" s="457"/>
      <c r="G17" s="5"/>
      <c r="H17" s="515"/>
      <c r="I17" s="508"/>
      <c r="J17" s="508"/>
      <c r="K17" s="508"/>
      <c r="L17" s="509"/>
      <c r="R17" s="285"/>
      <c r="S17" s="285"/>
      <c r="T17" s="285"/>
      <c r="U17" s="285"/>
      <c r="V17" s="285"/>
      <c r="W17" s="285"/>
      <c r="X17" s="285"/>
      <c r="Y17" s="285"/>
      <c r="Z17" s="285"/>
      <c r="AA17" s="285"/>
      <c r="AB17" s="285"/>
      <c r="AC17" s="285"/>
      <c r="AD17" s="285"/>
      <c r="AE17" s="285"/>
      <c r="AF17" s="285"/>
      <c r="AG17" s="285"/>
      <c r="AH17" s="285"/>
      <c r="AI17" s="285"/>
      <c r="AJ17" s="285"/>
      <c r="AK17" s="285"/>
    </row>
    <row r="18" spans="2:37" ht="15.75" thickBot="1">
      <c r="B18" s="360" t="s">
        <v>575</v>
      </c>
      <c r="C18" s="362">
        <f>(C12+C16)/C8</f>
        <v>4.0875000000000004</v>
      </c>
      <c r="D18" s="363" t="s">
        <v>574</v>
      </c>
      <c r="E18" s="457"/>
      <c r="F18" s="457"/>
      <c r="G18" s="5"/>
      <c r="H18" s="515"/>
      <c r="I18" s="508"/>
      <c r="J18" s="508"/>
      <c r="K18" s="508"/>
      <c r="L18" s="509"/>
      <c r="R18" s="285"/>
      <c r="S18" s="285"/>
      <c r="T18" s="285"/>
      <c r="U18" s="285"/>
      <c r="V18" s="285"/>
      <c r="W18" s="285"/>
      <c r="X18" s="285"/>
      <c r="Y18" s="285"/>
      <c r="Z18" s="285"/>
      <c r="AA18" s="285"/>
      <c r="AB18" s="285"/>
      <c r="AC18" s="285"/>
      <c r="AD18" s="285"/>
      <c r="AE18" s="285"/>
      <c r="AF18" s="285"/>
      <c r="AG18" s="285"/>
      <c r="AH18" s="285"/>
      <c r="AI18" s="285"/>
      <c r="AJ18" s="285"/>
      <c r="AK18" s="285"/>
    </row>
    <row r="19" spans="2:37" ht="15.75" thickBot="1">
      <c r="G19" s="5"/>
      <c r="H19" s="515"/>
      <c r="I19" s="508"/>
      <c r="J19" s="508"/>
      <c r="K19" s="508"/>
      <c r="L19" s="509"/>
      <c r="R19" s="285"/>
      <c r="S19" s="285"/>
      <c r="T19" s="285"/>
      <c r="U19" s="285"/>
      <c r="V19" s="285"/>
      <c r="W19" s="285"/>
      <c r="X19" s="285"/>
      <c r="Y19" s="285"/>
      <c r="Z19" s="285"/>
      <c r="AA19" s="285"/>
      <c r="AB19" s="285"/>
      <c r="AC19" s="285"/>
      <c r="AD19" s="285"/>
      <c r="AE19" s="285"/>
      <c r="AF19" s="285"/>
      <c r="AG19" s="285"/>
      <c r="AH19" s="285"/>
      <c r="AI19" s="285"/>
      <c r="AJ19" s="285"/>
      <c r="AK19" s="285"/>
    </row>
    <row r="20" spans="2:37" ht="15.75" thickBot="1">
      <c r="B20" s="452" t="s">
        <v>201</v>
      </c>
      <c r="C20" s="453"/>
      <c r="D20" s="454"/>
      <c r="E20" s="81"/>
      <c r="F20" s="81"/>
      <c r="G20" s="5"/>
      <c r="H20" s="609" t="s">
        <v>275</v>
      </c>
      <c r="I20" s="610"/>
      <c r="J20" s="610"/>
      <c r="K20" s="610"/>
      <c r="L20" s="611"/>
      <c r="R20" s="285"/>
      <c r="S20" s="285"/>
      <c r="T20" s="285"/>
      <c r="U20" s="285"/>
      <c r="V20" s="285"/>
      <c r="W20" s="285"/>
      <c r="X20" s="285"/>
      <c r="Y20" s="285"/>
      <c r="Z20" s="285"/>
      <c r="AA20" s="285"/>
      <c r="AB20" s="285"/>
      <c r="AC20" s="285"/>
      <c r="AD20" s="285"/>
      <c r="AE20" s="285"/>
      <c r="AF20" s="285"/>
      <c r="AG20" s="285"/>
      <c r="AH20" s="285"/>
      <c r="AI20" s="285"/>
      <c r="AJ20" s="285"/>
      <c r="AK20" s="285"/>
    </row>
    <row r="21" spans="2:37">
      <c r="B21" s="312" t="s">
        <v>457</v>
      </c>
      <c r="C21" s="364">
        <f>'Primary Measures'!E157</f>
        <v>285</v>
      </c>
      <c r="D21" s="24" t="s">
        <v>33</v>
      </c>
      <c r="E21" s="2"/>
      <c r="F21" s="2"/>
      <c r="G21" s="82"/>
      <c r="H21" s="82"/>
      <c r="I21" s="298"/>
      <c r="R21" s="285"/>
      <c r="S21" s="285"/>
      <c r="T21" s="285"/>
      <c r="U21" s="285"/>
      <c r="V21" s="285"/>
      <c r="W21" s="285"/>
      <c r="X21" s="285"/>
      <c r="Y21" s="285"/>
      <c r="Z21" s="285"/>
      <c r="AA21" s="285"/>
      <c r="AB21" s="285"/>
      <c r="AC21" s="285"/>
      <c r="AD21" s="285"/>
      <c r="AE21" s="285"/>
      <c r="AF21" s="285"/>
      <c r="AG21" s="285"/>
      <c r="AH21" s="285"/>
      <c r="AI21" s="285"/>
      <c r="AJ21" s="285"/>
      <c r="AK21" s="285"/>
    </row>
    <row r="22" spans="2:37">
      <c r="B22" s="313" t="s">
        <v>498</v>
      </c>
      <c r="C22" s="365">
        <f>'Primary Measures'!E158</f>
        <v>22.469879518072275</v>
      </c>
      <c r="D22" s="26" t="s">
        <v>33</v>
      </c>
      <c r="E22" s="2"/>
      <c r="F22" s="2"/>
      <c r="G22" s="462"/>
      <c r="H22" s="5"/>
      <c r="I22" s="298"/>
      <c r="R22" s="285"/>
      <c r="S22" s="285"/>
      <c r="T22" s="285"/>
      <c r="U22" s="285"/>
      <c r="V22" s="285"/>
      <c r="W22" s="285"/>
      <c r="X22" s="285"/>
      <c r="Y22" s="285"/>
      <c r="Z22" s="285"/>
      <c r="AA22" s="285"/>
      <c r="AB22" s="285"/>
      <c r="AC22" s="285"/>
      <c r="AD22" s="285"/>
      <c r="AE22" s="285"/>
      <c r="AF22" s="285"/>
      <c r="AG22" s="285"/>
      <c r="AH22" s="285"/>
      <c r="AI22" s="285"/>
      <c r="AJ22" s="285"/>
      <c r="AK22" s="285"/>
    </row>
    <row r="23" spans="2:37">
      <c r="B23" s="313" t="s">
        <v>458</v>
      </c>
      <c r="C23" s="365">
        <f>'Primary Measures'!E159</f>
        <v>5</v>
      </c>
      <c r="D23" s="26" t="s">
        <v>33</v>
      </c>
      <c r="E23" s="2"/>
      <c r="F23" s="2"/>
      <c r="G23" s="462"/>
      <c r="H23" s="5"/>
      <c r="I23" s="298"/>
      <c r="R23" s="285"/>
      <c r="S23" s="285"/>
      <c r="T23" s="285"/>
      <c r="U23" s="285"/>
      <c r="V23" s="285"/>
      <c r="W23" s="285"/>
      <c r="X23" s="285"/>
      <c r="Y23" s="285"/>
      <c r="Z23" s="285"/>
      <c r="AA23" s="285"/>
      <c r="AB23" s="285"/>
      <c r="AC23" s="285"/>
      <c r="AD23" s="285"/>
      <c r="AE23" s="285"/>
      <c r="AF23" s="285"/>
      <c r="AG23" s="285"/>
      <c r="AH23" s="285"/>
      <c r="AI23" s="285"/>
      <c r="AJ23" s="285"/>
      <c r="AK23" s="285"/>
    </row>
    <row r="24" spans="2:37">
      <c r="B24" s="25" t="s">
        <v>462</v>
      </c>
      <c r="C24" s="365">
        <f>'Primary Measures'!E160</f>
        <v>47</v>
      </c>
      <c r="D24" s="51" t="s">
        <v>33</v>
      </c>
      <c r="E24" s="5"/>
      <c r="F24" s="5"/>
      <c r="G24" s="462"/>
      <c r="H24" s="5"/>
      <c r="I24" s="298"/>
      <c r="R24" s="285"/>
      <c r="S24" s="285"/>
      <c r="T24" s="285"/>
      <c r="U24" s="285"/>
      <c r="V24" s="285"/>
      <c r="W24" s="285"/>
      <c r="X24" s="285"/>
      <c r="Y24" s="285"/>
      <c r="Z24" s="285"/>
      <c r="AA24" s="285"/>
      <c r="AB24" s="285"/>
      <c r="AC24" s="285"/>
      <c r="AD24" s="285"/>
      <c r="AE24" s="285"/>
      <c r="AF24" s="285"/>
      <c r="AG24" s="285"/>
      <c r="AH24" s="285"/>
      <c r="AI24" s="285"/>
      <c r="AJ24" s="285"/>
      <c r="AK24" s="285"/>
    </row>
    <row r="25" spans="2:37">
      <c r="B25" s="47" t="s">
        <v>576</v>
      </c>
      <c r="C25" s="365">
        <f>'Primary Measures'!E161</f>
        <v>47</v>
      </c>
      <c r="D25" s="51" t="s">
        <v>33</v>
      </c>
      <c r="E25" s="5"/>
      <c r="F25" s="5"/>
      <c r="G25" s="462"/>
      <c r="H25" s="5"/>
      <c r="I25" s="298"/>
      <c r="R25" s="285"/>
      <c r="S25" s="285"/>
      <c r="T25" s="285"/>
      <c r="U25" s="285"/>
      <c r="V25" s="285"/>
      <c r="W25" s="285"/>
      <c r="X25" s="285"/>
      <c r="Y25" s="285"/>
      <c r="Z25" s="285"/>
      <c r="AA25" s="285"/>
      <c r="AB25" s="285"/>
      <c r="AC25" s="285"/>
      <c r="AD25" s="285"/>
      <c r="AE25" s="285"/>
      <c r="AF25" s="285"/>
      <c r="AG25" s="285"/>
      <c r="AH25" s="285"/>
      <c r="AI25" s="285"/>
      <c r="AJ25" s="285"/>
      <c r="AK25" s="285"/>
    </row>
    <row r="26" spans="2:37">
      <c r="B26" s="25" t="s">
        <v>463</v>
      </c>
      <c r="C26" s="365">
        <f>'Primary Measures'!E162</f>
        <v>0</v>
      </c>
      <c r="D26" s="26" t="s">
        <v>33</v>
      </c>
      <c r="E26" s="2"/>
      <c r="F26" s="2"/>
      <c r="G26" s="463"/>
      <c r="H26" s="5"/>
      <c r="I26" s="5"/>
      <c r="R26" s="285"/>
      <c r="S26" s="285"/>
      <c r="T26" s="285"/>
      <c r="U26" s="285"/>
      <c r="V26" s="285"/>
      <c r="W26" s="285"/>
      <c r="X26" s="285"/>
      <c r="Y26" s="285"/>
      <c r="Z26" s="285"/>
      <c r="AA26" s="285"/>
      <c r="AB26" s="285"/>
      <c r="AC26" s="285"/>
      <c r="AD26" s="285"/>
      <c r="AE26" s="285"/>
      <c r="AF26" s="285"/>
      <c r="AG26" s="285"/>
      <c r="AH26" s="285"/>
      <c r="AI26" s="285"/>
      <c r="AJ26" s="285"/>
      <c r="AK26" s="285"/>
    </row>
    <row r="27" spans="2:37">
      <c r="B27" s="313" t="s">
        <v>305</v>
      </c>
      <c r="C27" s="365">
        <f>'Primary Measures'!E163</f>
        <v>257.53012048192772</v>
      </c>
      <c r="D27" s="51" t="s">
        <v>33</v>
      </c>
      <c r="E27" s="5"/>
      <c r="F27" s="5"/>
      <c r="G27" s="462"/>
      <c r="H27" s="5"/>
      <c r="I27" s="5"/>
      <c r="R27" s="285"/>
      <c r="S27" s="285"/>
      <c r="T27" s="285"/>
      <c r="U27" s="285"/>
      <c r="V27" s="285"/>
      <c r="W27" s="285"/>
      <c r="X27" s="285"/>
      <c r="Y27" s="285"/>
      <c r="Z27" s="285"/>
      <c r="AA27" s="285"/>
      <c r="AB27" s="285"/>
      <c r="AC27" s="285"/>
      <c r="AD27" s="285"/>
      <c r="AE27" s="285"/>
      <c r="AF27" s="285"/>
      <c r="AG27" s="285"/>
      <c r="AH27" s="285"/>
      <c r="AI27" s="285"/>
      <c r="AJ27" s="285"/>
      <c r="AK27" s="285"/>
    </row>
    <row r="28" spans="2:37">
      <c r="B28" s="455" t="s">
        <v>295</v>
      </c>
      <c r="C28" s="456">
        <f>C21/C8</f>
        <v>3.5625</v>
      </c>
      <c r="D28" s="459" t="s">
        <v>573</v>
      </c>
      <c r="E28" s="457"/>
      <c r="F28" s="457"/>
      <c r="G28" s="462"/>
      <c r="H28" s="5"/>
      <c r="I28" s="357"/>
      <c r="R28" s="285"/>
      <c r="S28" s="285"/>
      <c r="T28" s="285"/>
      <c r="U28" s="285"/>
      <c r="V28" s="285"/>
      <c r="W28" s="285"/>
      <c r="X28" s="285"/>
      <c r="Y28" s="285"/>
      <c r="Z28" s="285"/>
      <c r="AA28" s="285"/>
      <c r="AB28" s="285"/>
      <c r="AC28" s="285"/>
      <c r="AD28" s="285"/>
      <c r="AE28" s="285"/>
      <c r="AF28" s="285"/>
      <c r="AG28" s="285"/>
      <c r="AH28" s="285"/>
      <c r="AI28" s="285"/>
      <c r="AJ28" s="285"/>
      <c r="AK28" s="285"/>
    </row>
    <row r="29" spans="2:37" ht="15.75" thickBot="1">
      <c r="B29" s="360" t="s">
        <v>575</v>
      </c>
      <c r="C29" s="362">
        <f>(C22+C27)/C8</f>
        <v>3.5</v>
      </c>
      <c r="D29" s="363" t="s">
        <v>574</v>
      </c>
      <c r="E29" s="457"/>
      <c r="F29" s="457"/>
      <c r="G29" s="352"/>
      <c r="H29" s="5"/>
      <c r="I29" s="298"/>
    </row>
    <row r="30" spans="2:37" ht="15.75" thickBot="1">
      <c r="G30" s="464"/>
      <c r="H30" s="465"/>
      <c r="I30" s="298"/>
    </row>
    <row r="31" spans="2:37" ht="15.75" thickBot="1">
      <c r="B31" s="452" t="s">
        <v>50</v>
      </c>
      <c r="C31" s="453"/>
      <c r="D31" s="454"/>
      <c r="E31" s="81"/>
      <c r="F31" s="81"/>
      <c r="G31" s="81"/>
      <c r="H31" s="81"/>
      <c r="I31" s="298"/>
    </row>
    <row r="32" spans="2:37">
      <c r="B32" s="30" t="s">
        <v>301</v>
      </c>
      <c r="C32" s="190">
        <f>'Primary Measures'!E171</f>
        <v>6745.582527822985</v>
      </c>
      <c r="D32" s="31" t="s">
        <v>3</v>
      </c>
      <c r="E32" s="171"/>
      <c r="F32" s="171"/>
      <c r="G32" s="2"/>
      <c r="H32" s="2"/>
      <c r="I32" s="298"/>
    </row>
    <row r="33" spans="2:12">
      <c r="B33" s="227" t="s">
        <v>302</v>
      </c>
      <c r="C33" s="190">
        <f>'Primary Measures'!E172</f>
        <v>0</v>
      </c>
      <c r="D33" s="31" t="s">
        <v>3</v>
      </c>
      <c r="E33" s="171"/>
      <c r="F33" s="171"/>
      <c r="G33" s="2"/>
      <c r="H33" s="2"/>
      <c r="I33" s="5"/>
    </row>
    <row r="34" spans="2:12">
      <c r="B34" s="33" t="s">
        <v>303</v>
      </c>
      <c r="C34" s="235">
        <f>'Primary Measures'!E173</f>
        <v>6745.582527822985</v>
      </c>
      <c r="D34" s="36" t="s">
        <v>3</v>
      </c>
      <c r="E34" s="458"/>
      <c r="F34" s="458"/>
      <c r="G34" s="2"/>
      <c r="H34" s="2"/>
      <c r="I34" s="357"/>
    </row>
    <row r="35" spans="2:12">
      <c r="B35" s="33" t="s">
        <v>304</v>
      </c>
      <c r="C35" s="235">
        <f>'Primary Measures'!E174</f>
        <v>143.52303250687203</v>
      </c>
      <c r="D35" s="367" t="s">
        <v>23</v>
      </c>
      <c r="E35" s="94"/>
      <c r="F35" s="94"/>
      <c r="G35" s="2"/>
      <c r="H35" s="2"/>
      <c r="I35" s="298"/>
    </row>
    <row r="36" spans="2:12" ht="15.75" thickBot="1">
      <c r="B36" s="368" t="s">
        <v>502</v>
      </c>
      <c r="C36" s="329"/>
      <c r="D36" s="116"/>
      <c r="E36" s="317"/>
      <c r="F36" s="317"/>
      <c r="G36" s="3"/>
      <c r="H36" s="2"/>
      <c r="I36" s="298"/>
    </row>
    <row r="37" spans="2:12">
      <c r="B37" s="298"/>
      <c r="C37" s="467"/>
      <c r="D37" s="298"/>
      <c r="E37" s="298"/>
      <c r="F37" s="298"/>
      <c r="H37" s="90"/>
      <c r="J37" s="191"/>
      <c r="K37" s="191"/>
    </row>
    <row r="38" spans="2:12">
      <c r="B38" s="298"/>
      <c r="C38" s="467"/>
      <c r="D38" s="298"/>
      <c r="E38" s="298"/>
      <c r="F38" s="298"/>
      <c r="J38" s="191"/>
      <c r="K38" s="191"/>
    </row>
    <row r="39" spans="2:12" ht="20.25">
      <c r="B39" s="18" t="s">
        <v>93</v>
      </c>
      <c r="C39" s="18"/>
      <c r="D39" s="18"/>
      <c r="E39" s="18"/>
      <c r="F39" s="18"/>
      <c r="H39" s="18" t="s">
        <v>586</v>
      </c>
      <c r="I39" s="18"/>
      <c r="J39" s="18"/>
      <c r="K39" s="191"/>
    </row>
    <row r="40" spans="2:12" ht="15.75" thickBot="1">
      <c r="I40" s="90"/>
      <c r="J40" s="191"/>
      <c r="K40" s="191"/>
    </row>
    <row r="41" spans="2:12" ht="15.75" thickBot="1">
      <c r="B41" s="487" t="s">
        <v>578</v>
      </c>
      <c r="C41" s="488"/>
      <c r="D41" s="489"/>
      <c r="E41" s="322"/>
      <c r="F41" s="322"/>
      <c r="H41" s="487" t="s">
        <v>583</v>
      </c>
      <c r="I41" s="488"/>
      <c r="J41" s="489"/>
      <c r="K41" s="191"/>
      <c r="L41" s="191"/>
    </row>
    <row r="42" spans="2:12">
      <c r="B42" s="23" t="s">
        <v>556</v>
      </c>
      <c r="C42" s="228">
        <f>IF(C$5="Oxidation",Oxidation!D129,0)</f>
        <v>257.53012048192772</v>
      </c>
      <c r="D42" s="24" t="s">
        <v>33</v>
      </c>
      <c r="E42" s="2"/>
      <c r="F42" s="2"/>
      <c r="H42" s="23" t="s">
        <v>556</v>
      </c>
      <c r="I42" s="228">
        <f>IF(C$5="Adsorption",'Adsorption and Solvent Recovery'!D126,0)</f>
        <v>0</v>
      </c>
      <c r="J42" s="24" t="s">
        <v>33</v>
      </c>
      <c r="K42" s="191"/>
      <c r="L42" s="191"/>
    </row>
    <row r="43" spans="2:12">
      <c r="B43" s="25" t="s">
        <v>557</v>
      </c>
      <c r="C43" s="229">
        <f>IF(C$5="Oxidation",Oxidation!D130,0)</f>
        <v>2.5753012048192794</v>
      </c>
      <c r="D43" s="51" t="s">
        <v>33</v>
      </c>
      <c r="E43" s="5"/>
      <c r="F43" s="5"/>
      <c r="H43" s="25" t="s">
        <v>557</v>
      </c>
      <c r="I43" s="229">
        <f>IF(C$5="Adsorption",'Adsorption and Solvent Recovery'!D127,0)</f>
        <v>0</v>
      </c>
      <c r="J43" s="51" t="s">
        <v>33</v>
      </c>
      <c r="K43" s="191"/>
      <c r="L43" s="191"/>
    </row>
    <row r="44" spans="2:12" ht="15.75" thickBot="1">
      <c r="B44" s="27" t="s">
        <v>558</v>
      </c>
      <c r="C44" s="230">
        <f>IF(C$5="Oxidation",Oxidation!D131,0)</f>
        <v>254.95481927710844</v>
      </c>
      <c r="D44" s="28" t="s">
        <v>33</v>
      </c>
      <c r="E44" s="2"/>
      <c r="F44" s="2"/>
      <c r="H44" s="27" t="s">
        <v>558</v>
      </c>
      <c r="I44" s="230">
        <f>IF(C$5="Adsorption",'Adsorption and Solvent Recovery'!D128,0)</f>
        <v>0</v>
      </c>
      <c r="J44" s="28" t="s">
        <v>33</v>
      </c>
      <c r="K44" s="191"/>
      <c r="L44" s="191"/>
    </row>
    <row r="45" spans="2:12" ht="15.75" thickBot="1">
      <c r="I45" s="90"/>
      <c r="J45" s="191"/>
      <c r="K45" s="191"/>
      <c r="L45" s="191"/>
    </row>
    <row r="46" spans="2:12" ht="15.75" thickBot="1">
      <c r="B46" s="487" t="s">
        <v>584</v>
      </c>
      <c r="C46" s="488"/>
      <c r="D46" s="489"/>
      <c r="E46" s="322"/>
      <c r="F46" s="322"/>
      <c r="H46" s="487" t="s">
        <v>585</v>
      </c>
      <c r="I46" s="488"/>
      <c r="J46" s="489"/>
      <c r="K46" s="191"/>
      <c r="L46" s="191"/>
    </row>
    <row r="47" spans="2:12">
      <c r="B47" s="56" t="s">
        <v>301</v>
      </c>
      <c r="C47" s="163">
        <f>IF(C$5="Oxidation",Oxidation!D137,0)</f>
        <v>65199.972066330301</v>
      </c>
      <c r="D47" s="57" t="s">
        <v>3</v>
      </c>
      <c r="E47" s="175"/>
      <c r="F47" s="175"/>
      <c r="H47" s="56" t="s">
        <v>301</v>
      </c>
      <c r="I47" s="163">
        <f>IF(C$5="Adsorption",'Adsorption and Solvent Recovery'!D131,0)</f>
        <v>0</v>
      </c>
      <c r="J47" s="57" t="s">
        <v>3</v>
      </c>
      <c r="K47" s="191"/>
      <c r="L47" s="191"/>
    </row>
    <row r="48" spans="2:12">
      <c r="B48" s="55" t="s">
        <v>302</v>
      </c>
      <c r="C48" s="164">
        <f>IF(C$5="Oxidation",Oxidation!D138,0)</f>
        <v>34806.999532797861</v>
      </c>
      <c r="D48" s="53" t="s">
        <v>3</v>
      </c>
      <c r="E48" s="175"/>
      <c r="F48" s="175"/>
      <c r="H48" s="55" t="s">
        <v>302</v>
      </c>
      <c r="I48" s="164">
        <f>IF(C$5="Adsorption",'Adsorption and Solvent Recovery'!D132,0)</f>
        <v>0</v>
      </c>
      <c r="J48" s="53" t="s">
        <v>3</v>
      </c>
      <c r="K48" s="191"/>
      <c r="L48" s="191"/>
    </row>
    <row r="49" spans="2:12">
      <c r="B49" s="466" t="s">
        <v>303</v>
      </c>
      <c r="C49" s="469">
        <f>IF(C$5="Oxidation",Oxidation!D142,0)</f>
        <v>100006.97159912816</v>
      </c>
      <c r="D49" s="459" t="s">
        <v>3</v>
      </c>
      <c r="E49" s="457"/>
      <c r="F49" s="457"/>
      <c r="H49" s="466" t="s">
        <v>303</v>
      </c>
      <c r="I49" s="469">
        <f>IF(C$5="Adsorption",'Adsorption and Solvent Recovery'!D136,0)</f>
        <v>0</v>
      </c>
      <c r="J49" s="459" t="s">
        <v>3</v>
      </c>
      <c r="K49" s="191"/>
      <c r="L49" s="191"/>
    </row>
    <row r="50" spans="2:12">
      <c r="B50" s="466" t="s">
        <v>304</v>
      </c>
      <c r="C50" s="469">
        <f>IF(C$5="Oxidation",Oxidation!D143,0)</f>
        <v>392.25370158793248</v>
      </c>
      <c r="D50" s="459" t="s">
        <v>23</v>
      </c>
      <c r="E50" s="457"/>
      <c r="F50" s="457"/>
      <c r="H50" s="466" t="s">
        <v>304</v>
      </c>
      <c r="I50" s="469">
        <f>IF(C$5="Adsorption",'Adsorption and Solvent Recovery'!D137,0)</f>
        <v>0</v>
      </c>
      <c r="J50" s="459" t="s">
        <v>23</v>
      </c>
      <c r="K50" s="191"/>
      <c r="L50" s="191"/>
    </row>
    <row r="51" spans="2:12" ht="15.75" thickBot="1">
      <c r="B51" s="368" t="s">
        <v>502</v>
      </c>
      <c r="C51" s="329"/>
      <c r="D51" s="116"/>
      <c r="E51" s="317"/>
      <c r="F51" s="317"/>
      <c r="H51" s="368" t="s">
        <v>502</v>
      </c>
      <c r="I51" s="329"/>
      <c r="J51" s="116"/>
      <c r="K51" s="191"/>
      <c r="L51" s="191"/>
    </row>
    <row r="52" spans="2:12">
      <c r="H52" s="90"/>
      <c r="J52" s="191"/>
      <c r="K52" s="191"/>
      <c r="L52" s="191"/>
    </row>
    <row r="53" spans="2:12" ht="20.25">
      <c r="B53" s="18" t="s">
        <v>489</v>
      </c>
      <c r="C53" s="18"/>
      <c r="D53" s="18"/>
      <c r="E53" s="18"/>
      <c r="F53" s="18"/>
      <c r="H53" s="18" t="s">
        <v>489</v>
      </c>
      <c r="I53" s="18"/>
      <c r="J53" s="18"/>
      <c r="K53" s="191"/>
      <c r="L53" s="191"/>
    </row>
    <row r="54" spans="2:12" ht="15.75" thickBot="1">
      <c r="I54" s="90"/>
      <c r="J54" s="191"/>
      <c r="K54" s="191"/>
      <c r="L54" s="191"/>
    </row>
    <row r="55" spans="2:12" ht="15.75" thickBot="1">
      <c r="B55" s="487" t="s">
        <v>430</v>
      </c>
      <c r="C55" s="488"/>
      <c r="D55" s="489"/>
      <c r="E55" s="322"/>
      <c r="F55" s="322"/>
      <c r="H55" s="487" t="s">
        <v>430</v>
      </c>
      <c r="I55" s="488"/>
      <c r="J55" s="489"/>
      <c r="K55" s="191"/>
    </row>
    <row r="56" spans="2:12">
      <c r="B56" s="56" t="s">
        <v>579</v>
      </c>
      <c r="C56" s="102">
        <f>C25</f>
        <v>47</v>
      </c>
      <c r="D56" s="57" t="s">
        <v>33</v>
      </c>
      <c r="E56" s="175"/>
      <c r="F56" s="175"/>
      <c r="H56" s="56" t="s">
        <v>579</v>
      </c>
      <c r="I56" s="102">
        <f>C25</f>
        <v>47</v>
      </c>
      <c r="J56" s="57" t="s">
        <v>33</v>
      </c>
      <c r="K56" s="191"/>
    </row>
    <row r="57" spans="2:12">
      <c r="B57" s="55" t="s">
        <v>580</v>
      </c>
      <c r="C57" s="101">
        <f>C44</f>
        <v>254.95481927710844</v>
      </c>
      <c r="D57" s="53" t="s">
        <v>33</v>
      </c>
      <c r="E57" s="175"/>
      <c r="F57" s="175"/>
      <c r="H57" s="55" t="s">
        <v>580</v>
      </c>
      <c r="I57" s="101">
        <f>I44</f>
        <v>0</v>
      </c>
      <c r="J57" s="53" t="s">
        <v>33</v>
      </c>
      <c r="K57" s="191"/>
    </row>
    <row r="58" spans="2:12">
      <c r="B58" s="55" t="s">
        <v>417</v>
      </c>
      <c r="C58" s="101">
        <f>SUM(C56:C57)</f>
        <v>301.95481927710841</v>
      </c>
      <c r="D58" s="53" t="s">
        <v>33</v>
      </c>
      <c r="E58" s="175"/>
      <c r="F58" s="175"/>
      <c r="H58" s="55" t="s">
        <v>417</v>
      </c>
      <c r="I58" s="101">
        <f>SUM(I56:I57)</f>
        <v>47</v>
      </c>
      <c r="J58" s="53" t="s">
        <v>33</v>
      </c>
      <c r="K58" s="191"/>
    </row>
    <row r="59" spans="2:12">
      <c r="B59" s="466" t="s">
        <v>575</v>
      </c>
      <c r="C59" s="456">
        <f>((C22+IF(C5="Oxidation",C43,C27))/C8)</f>
        <v>0.31306475903614445</v>
      </c>
      <c r="D59" s="459" t="s">
        <v>574</v>
      </c>
      <c r="E59" s="457"/>
      <c r="F59" s="457"/>
      <c r="H59" s="466" t="s">
        <v>575</v>
      </c>
      <c r="I59" s="456">
        <f>((C22+IF(C5="Adsorption",I43,C27))/C8)</f>
        <v>3.5</v>
      </c>
      <c r="J59" s="459" t="s">
        <v>574</v>
      </c>
      <c r="K59" s="191"/>
    </row>
    <row r="60" spans="2:12" ht="15.75" thickBot="1">
      <c r="B60" s="87" t="s">
        <v>581</v>
      </c>
      <c r="C60" s="449" t="str">
        <f>IF(C59&gt;C6,"No","Yes")</f>
        <v>Yes</v>
      </c>
      <c r="D60" s="471"/>
      <c r="E60" s="470"/>
      <c r="F60" s="470"/>
      <c r="H60" s="87" t="s">
        <v>581</v>
      </c>
      <c r="I60" s="449" t="str">
        <f>IF(I59&gt;C6,"No","Yes")</f>
        <v>No</v>
      </c>
      <c r="J60" s="471"/>
      <c r="K60" s="191"/>
    </row>
    <row r="61" spans="2:12" ht="15.75" thickBot="1">
      <c r="I61" s="90"/>
      <c r="J61" s="191"/>
      <c r="K61" s="191"/>
    </row>
    <row r="62" spans="2:12" ht="15.75" thickBot="1">
      <c r="B62" s="484" t="s">
        <v>582</v>
      </c>
      <c r="C62" s="485"/>
      <c r="D62" s="486"/>
      <c r="E62" s="322"/>
      <c r="F62" s="322"/>
      <c r="H62" s="484" t="s">
        <v>582</v>
      </c>
      <c r="I62" s="485"/>
      <c r="J62" s="486"/>
      <c r="K62" s="191"/>
    </row>
    <row r="63" spans="2:12">
      <c r="B63" s="56" t="s">
        <v>301</v>
      </c>
      <c r="C63" s="163">
        <f>C47+C32</f>
        <v>71945.554594153291</v>
      </c>
      <c r="D63" s="57" t="s">
        <v>3</v>
      </c>
      <c r="E63" s="175"/>
      <c r="F63" s="175"/>
      <c r="H63" s="56" t="s">
        <v>301</v>
      </c>
      <c r="I63" s="163">
        <f>I47+C32</f>
        <v>6745.582527822985</v>
      </c>
      <c r="J63" s="57" t="s">
        <v>3</v>
      </c>
      <c r="K63" s="191"/>
    </row>
    <row r="64" spans="2:12">
      <c r="B64" s="55" t="s">
        <v>302</v>
      </c>
      <c r="C64" s="164">
        <f>C48+C33</f>
        <v>34806.999532797861</v>
      </c>
      <c r="D64" s="53" t="s">
        <v>3</v>
      </c>
      <c r="E64" s="175"/>
      <c r="F64" s="175"/>
      <c r="H64" s="55" t="s">
        <v>302</v>
      </c>
      <c r="I64" s="164">
        <f>I48+C33</f>
        <v>0</v>
      </c>
      <c r="J64" s="53" t="s">
        <v>3</v>
      </c>
      <c r="K64" s="191"/>
    </row>
    <row r="65" spans="2:12">
      <c r="B65" s="466" t="s">
        <v>303</v>
      </c>
      <c r="C65" s="469">
        <f>C63+C64</f>
        <v>106752.55412695115</v>
      </c>
      <c r="D65" s="459" t="s">
        <v>3</v>
      </c>
      <c r="E65" s="457"/>
      <c r="F65" s="457"/>
      <c r="H65" s="466" t="s">
        <v>303</v>
      </c>
      <c r="I65" s="469">
        <f>I63+I64</f>
        <v>6745.582527822985</v>
      </c>
      <c r="J65" s="459" t="s">
        <v>3</v>
      </c>
      <c r="K65" s="191"/>
    </row>
    <row r="66" spans="2:12" ht="15.75" thickBot="1">
      <c r="B66" s="360" t="s">
        <v>304</v>
      </c>
      <c r="C66" s="472">
        <f>C65/C58</f>
        <v>353.53816965902683</v>
      </c>
      <c r="D66" s="363" t="s">
        <v>23</v>
      </c>
      <c r="E66" s="457"/>
      <c r="F66" s="457"/>
      <c r="H66" s="360" t="s">
        <v>304</v>
      </c>
      <c r="I66" s="472">
        <f>I65/I58</f>
        <v>143.52303250687203</v>
      </c>
      <c r="J66" s="363" t="s">
        <v>23</v>
      </c>
      <c r="K66" s="191"/>
    </row>
    <row r="67" spans="2:12">
      <c r="H67" s="90"/>
      <c r="J67" s="191"/>
      <c r="K67" s="191"/>
    </row>
    <row r="68" spans="2:12" ht="20.25">
      <c r="B68" s="18" t="s">
        <v>587</v>
      </c>
      <c r="C68" s="18"/>
      <c r="D68" s="18"/>
      <c r="E68" s="18"/>
      <c r="F68" s="18"/>
      <c r="G68" s="18"/>
      <c r="H68" s="18"/>
      <c r="I68" s="18"/>
      <c r="J68" s="18"/>
      <c r="K68" s="18"/>
      <c r="L68" s="18"/>
    </row>
    <row r="69" spans="2:12" ht="15.75" thickBot="1">
      <c r="H69" s="90"/>
      <c r="J69" s="191"/>
      <c r="K69" s="191"/>
    </row>
    <row r="70" spans="2:12" ht="15.75" thickBot="1">
      <c r="B70" s="484" t="s">
        <v>589</v>
      </c>
      <c r="C70" s="485"/>
      <c r="D70" s="485"/>
      <c r="E70" s="485"/>
      <c r="F70" s="486"/>
      <c r="J70" s="191"/>
      <c r="K70" s="191"/>
    </row>
    <row r="71" spans="2:12">
      <c r="B71" s="118" t="s">
        <v>450</v>
      </c>
      <c r="C71" s="399">
        <f>'Primary Measures'!C66</f>
        <v>332</v>
      </c>
      <c r="D71" s="175" t="s">
        <v>33</v>
      </c>
      <c r="E71" s="474">
        <f>'Primary Measures'!E66</f>
        <v>1</v>
      </c>
      <c r="F71" s="53" t="s">
        <v>464</v>
      </c>
    </row>
    <row r="72" spans="2:12">
      <c r="B72" s="118" t="s">
        <v>451</v>
      </c>
      <c r="C72" s="399">
        <f>'Primary Measures'!C67</f>
        <v>0</v>
      </c>
      <c r="D72" s="175" t="s">
        <v>33</v>
      </c>
      <c r="E72" s="474">
        <f>'Primary Measures'!E67</f>
        <v>0</v>
      </c>
      <c r="F72" s="53" t="s">
        <v>464</v>
      </c>
    </row>
    <row r="73" spans="2:12">
      <c r="B73" s="55" t="s">
        <v>456</v>
      </c>
      <c r="C73" s="399">
        <f>'Primary Measures'!C68</f>
        <v>300</v>
      </c>
      <c r="D73" s="298" t="s">
        <v>33</v>
      </c>
      <c r="E73" s="474">
        <f>'Primary Measures'!E68</f>
        <v>0.90361445783132532</v>
      </c>
      <c r="F73" s="53" t="s">
        <v>465</v>
      </c>
    </row>
    <row r="74" spans="2:12">
      <c r="B74" s="118" t="s">
        <v>461</v>
      </c>
      <c r="C74" s="399">
        <f>'Primary Measures'!C69</f>
        <v>0</v>
      </c>
      <c r="D74" s="298" t="s">
        <v>33</v>
      </c>
      <c r="E74" s="474">
        <f>'Primary Measures'!E69</f>
        <v>0</v>
      </c>
      <c r="F74" s="53" t="s">
        <v>465</v>
      </c>
    </row>
    <row r="75" spans="2:12">
      <c r="B75" s="55" t="s">
        <v>453</v>
      </c>
      <c r="C75" s="399">
        <f>'Primary Measures'!C70</f>
        <v>5</v>
      </c>
      <c r="D75" s="298" t="s">
        <v>33</v>
      </c>
      <c r="E75" s="474">
        <f>'Primary Measures'!E70</f>
        <v>1.5060240963855422E-2</v>
      </c>
      <c r="F75" s="53" t="s">
        <v>465</v>
      </c>
    </row>
    <row r="76" spans="2:12">
      <c r="B76" s="55" t="s">
        <v>454</v>
      </c>
      <c r="C76" s="399">
        <f>'Primary Measures'!C71</f>
        <v>0</v>
      </c>
      <c r="D76" s="298" t="s">
        <v>33</v>
      </c>
      <c r="E76" s="474">
        <f>'Primary Measures'!E71</f>
        <v>0</v>
      </c>
      <c r="F76" s="53" t="s">
        <v>465</v>
      </c>
    </row>
    <row r="77" spans="2:12">
      <c r="B77" s="55" t="s">
        <v>455</v>
      </c>
      <c r="C77" s="399">
        <f>'Primary Measures'!C72</f>
        <v>0</v>
      </c>
      <c r="D77" s="298" t="s">
        <v>33</v>
      </c>
      <c r="E77" s="474">
        <f>'Primary Measures'!E72</f>
        <v>0</v>
      </c>
      <c r="F77" s="53" t="s">
        <v>465</v>
      </c>
    </row>
    <row r="78" spans="2:12" ht="15.75" thickBot="1">
      <c r="B78" s="87" t="s">
        <v>452</v>
      </c>
      <c r="C78" s="400">
        <f>'Primary Measures'!C73</f>
        <v>27</v>
      </c>
      <c r="D78" s="300" t="s">
        <v>33</v>
      </c>
      <c r="E78" s="475">
        <f>'Primary Measures'!E73</f>
        <v>8.1325301204819275E-2</v>
      </c>
      <c r="F78" s="60" t="s">
        <v>465</v>
      </c>
    </row>
    <row r="79" spans="2:12" ht="15.75" thickBot="1"/>
    <row r="80" spans="2:12" ht="15.75" thickBot="1">
      <c r="B80" s="484" t="s">
        <v>588</v>
      </c>
      <c r="C80" s="485"/>
      <c r="D80" s="485"/>
      <c r="E80" s="485"/>
      <c r="F80" s="486"/>
    </row>
    <row r="81" spans="2:12">
      <c r="B81" s="118" t="s">
        <v>450</v>
      </c>
      <c r="C81" s="399">
        <f>IF('Primary Measures'!E$135="Yes",'Primary Measures'!C136,'Primary Measures'!C122)</f>
        <v>285</v>
      </c>
      <c r="D81" s="175" t="s">
        <v>33</v>
      </c>
      <c r="E81" s="474">
        <f>IF('Primary Measures'!E$135="Yes",'Primary Measures'!E136,'Primary Measures'!E122)</f>
        <v>1</v>
      </c>
      <c r="F81" s="53" t="s">
        <v>464</v>
      </c>
    </row>
    <row r="82" spans="2:12">
      <c r="B82" s="118" t="s">
        <v>451</v>
      </c>
      <c r="C82" s="399">
        <f>IF('Primary Measures'!E$135="Yes",'Primary Measures'!C137,'Primary Measures'!C123)</f>
        <v>0</v>
      </c>
      <c r="D82" s="175" t="s">
        <v>33</v>
      </c>
      <c r="E82" s="474">
        <f>IF('Primary Measures'!E$135="Yes",'Primary Measures'!E137,'Primary Measures'!E123)</f>
        <v>0</v>
      </c>
      <c r="F82" s="53" t="s">
        <v>464</v>
      </c>
    </row>
    <row r="83" spans="2:12">
      <c r="B83" s="55" t="s">
        <v>456</v>
      </c>
      <c r="C83" s="399">
        <f>IF('Primary Measures'!E$135="Yes",'Primary Measures'!C138,'Primary Measures'!C124)</f>
        <v>257.53012048192772</v>
      </c>
      <c r="D83" s="298" t="s">
        <v>33</v>
      </c>
      <c r="E83" s="474">
        <f>IF('Primary Measures'!E$135="Yes",'Primary Measures'!E138,'Primary Measures'!E124)</f>
        <v>0.90361445783132532</v>
      </c>
      <c r="F83" s="53" t="s">
        <v>465</v>
      </c>
    </row>
    <row r="84" spans="2:12">
      <c r="B84" s="118" t="s">
        <v>592</v>
      </c>
      <c r="C84" s="399">
        <f>IF('Primary Measures'!E$135="Yes",'Primary Measures'!C139,'Primary Measures'!C125)</f>
        <v>0</v>
      </c>
      <c r="D84" s="298" t="s">
        <v>33</v>
      </c>
      <c r="E84" s="474">
        <f>IF('Primary Measures'!E$135="Yes",'Primary Measures'!E139,'Primary Measures'!E125)</f>
        <v>0</v>
      </c>
      <c r="F84" s="53" t="s">
        <v>465</v>
      </c>
    </row>
    <row r="85" spans="2:12">
      <c r="B85" s="55" t="s">
        <v>453</v>
      </c>
      <c r="C85" s="399">
        <f>IF('Primary Measures'!E$135="Yes",'Primary Measures'!C140,'Primary Measures'!C126)</f>
        <v>5</v>
      </c>
      <c r="D85" s="298" t="s">
        <v>33</v>
      </c>
      <c r="E85" s="474">
        <f>IF('Primary Measures'!E$135="Yes",'Primary Measures'!E140,'Primary Measures'!E126)</f>
        <v>1.7543859649122806E-2</v>
      </c>
      <c r="F85" s="53" t="s">
        <v>465</v>
      </c>
    </row>
    <row r="86" spans="2:12">
      <c r="B86" s="55" t="s">
        <v>454</v>
      </c>
      <c r="C86" s="399">
        <f>IF('Primary Measures'!E$135="Yes",'Primary Measures'!C141,'Primary Measures'!C127)</f>
        <v>0</v>
      </c>
      <c r="D86" s="298" t="s">
        <v>33</v>
      </c>
      <c r="E86" s="474">
        <f>IF('Primary Measures'!E$135="Yes",'Primary Measures'!E141,'Primary Measures'!E127)</f>
        <v>0</v>
      </c>
      <c r="F86" s="53" t="s">
        <v>465</v>
      </c>
    </row>
    <row r="87" spans="2:12">
      <c r="B87" s="55" t="s">
        <v>455</v>
      </c>
      <c r="C87" s="399">
        <f>IF('Primary Measures'!E$135="Yes",'Primary Measures'!C142,'Primary Measures'!C128)</f>
        <v>0</v>
      </c>
      <c r="D87" s="298" t="s">
        <v>33</v>
      </c>
      <c r="E87" s="474">
        <f>IF('Primary Measures'!E$135="Yes",'Primary Measures'!E142,'Primary Measures'!E128)</f>
        <v>0</v>
      </c>
      <c r="F87" s="53" t="s">
        <v>465</v>
      </c>
    </row>
    <row r="88" spans="2:12" ht="15.75" thickBot="1">
      <c r="B88" s="87" t="s">
        <v>452</v>
      </c>
      <c r="C88" s="400">
        <f>IF('Primary Measures'!E$135="Yes",'Primary Measures'!C143,'Primary Measures'!C129)</f>
        <v>22.469879518072275</v>
      </c>
      <c r="D88" s="300" t="s">
        <v>33</v>
      </c>
      <c r="E88" s="475">
        <f>IF('Primary Measures'!E$135="Yes",'Primary Measures'!E143,'Primary Measures'!E129)</f>
        <v>7.8841682519551842E-2</v>
      </c>
      <c r="F88" s="60" t="s">
        <v>465</v>
      </c>
    </row>
    <row r="89" spans="2:12" ht="15.75" thickBot="1"/>
    <row r="90" spans="2:12" ht="15.75" thickBot="1">
      <c r="B90" s="484" t="s">
        <v>590</v>
      </c>
      <c r="C90" s="485"/>
      <c r="D90" s="485"/>
      <c r="E90" s="485"/>
      <c r="F90" s="486"/>
      <c r="H90" s="484" t="s">
        <v>591</v>
      </c>
      <c r="I90" s="485"/>
      <c r="J90" s="485"/>
      <c r="K90" s="485"/>
      <c r="L90" s="486"/>
    </row>
    <row r="91" spans="2:12">
      <c r="B91" s="118" t="s">
        <v>450</v>
      </c>
      <c r="C91" s="399">
        <f>C81</f>
        <v>285</v>
      </c>
      <c r="D91" s="175" t="s">
        <v>33</v>
      </c>
      <c r="E91" s="474">
        <f>E81</f>
        <v>1</v>
      </c>
      <c r="F91" s="53" t="s">
        <v>464</v>
      </c>
      <c r="H91" s="118" t="s">
        <v>450</v>
      </c>
      <c r="I91" s="399">
        <f>C81+C82-I92</f>
        <v>285</v>
      </c>
      <c r="J91" s="175" t="s">
        <v>33</v>
      </c>
      <c r="K91" s="474">
        <f>K81</f>
        <v>0</v>
      </c>
      <c r="L91" s="53" t="s">
        <v>464</v>
      </c>
    </row>
    <row r="92" spans="2:12">
      <c r="B92" s="118" t="s">
        <v>451</v>
      </c>
      <c r="C92" s="399">
        <f t="shared" ref="C92:C98" si="0">C82</f>
        <v>0</v>
      </c>
      <c r="D92" s="175" t="s">
        <v>33</v>
      </c>
      <c r="E92" s="474">
        <f>E82</f>
        <v>0</v>
      </c>
      <c r="F92" s="53" t="s">
        <v>464</v>
      </c>
      <c r="H92" s="118" t="s">
        <v>451</v>
      </c>
      <c r="I92" s="399">
        <f>C92+I57</f>
        <v>0</v>
      </c>
      <c r="J92" s="175" t="s">
        <v>33</v>
      </c>
      <c r="K92" s="474">
        <f>K82</f>
        <v>0</v>
      </c>
      <c r="L92" s="53" t="s">
        <v>464</v>
      </c>
    </row>
    <row r="93" spans="2:12">
      <c r="B93" s="55" t="s">
        <v>456</v>
      </c>
      <c r="C93" s="399">
        <f>C83-C44</f>
        <v>2.5753012048192829</v>
      </c>
      <c r="D93" s="298" t="s">
        <v>33</v>
      </c>
      <c r="E93" s="474">
        <f>C93/SUM(C$93:C$98)</f>
        <v>9.0361445783132734E-3</v>
      </c>
      <c r="F93" s="53" t="s">
        <v>465</v>
      </c>
      <c r="H93" s="55" t="s">
        <v>456</v>
      </c>
      <c r="I93" s="399">
        <f>SUM(I91:I92)-SUM(I94:I98)</f>
        <v>257.53012048192772</v>
      </c>
      <c r="J93" s="298" t="s">
        <v>33</v>
      </c>
      <c r="K93" s="474">
        <f>I93/SUM(I$93:I$98)</f>
        <v>0.90361445783132532</v>
      </c>
      <c r="L93" s="53" t="s">
        <v>465</v>
      </c>
    </row>
    <row r="94" spans="2:12">
      <c r="B94" s="118" t="s">
        <v>593</v>
      </c>
      <c r="C94" s="399">
        <f>C84+C44</f>
        <v>254.95481927710844</v>
      </c>
      <c r="D94" s="298" t="s">
        <v>33</v>
      </c>
      <c r="E94" s="474">
        <f t="shared" ref="E94:E98" si="1">C94/SUM(C$93:C$98)</f>
        <v>0.89457831325301207</v>
      </c>
      <c r="F94" s="53" t="s">
        <v>465</v>
      </c>
      <c r="H94" s="118" t="s">
        <v>593</v>
      </c>
      <c r="I94" s="399">
        <v>0</v>
      </c>
      <c r="J94" s="298" t="s">
        <v>33</v>
      </c>
      <c r="K94" s="474">
        <f t="shared" ref="K94:K98" si="2">I94/SUM(I$93:I$98)</f>
        <v>0</v>
      </c>
      <c r="L94" s="53" t="s">
        <v>465</v>
      </c>
    </row>
    <row r="95" spans="2:12">
      <c r="B95" s="55" t="s">
        <v>453</v>
      </c>
      <c r="C95" s="399">
        <f t="shared" si="0"/>
        <v>5</v>
      </c>
      <c r="D95" s="298" t="s">
        <v>33</v>
      </c>
      <c r="E95" s="474">
        <f t="shared" si="1"/>
        <v>1.7543859649122806E-2</v>
      </c>
      <c r="F95" s="53" t="s">
        <v>465</v>
      </c>
      <c r="H95" s="55" t="s">
        <v>453</v>
      </c>
      <c r="I95" s="399">
        <f>C85</f>
        <v>5</v>
      </c>
      <c r="J95" s="298" t="s">
        <v>33</v>
      </c>
      <c r="K95" s="474">
        <f t="shared" si="2"/>
        <v>1.7543859649122806E-2</v>
      </c>
      <c r="L95" s="53" t="s">
        <v>465</v>
      </c>
    </row>
    <row r="96" spans="2:12">
      <c r="B96" s="55" t="s">
        <v>454</v>
      </c>
      <c r="C96" s="399">
        <f t="shared" si="0"/>
        <v>0</v>
      </c>
      <c r="D96" s="298" t="s">
        <v>33</v>
      </c>
      <c r="E96" s="474">
        <f t="shared" si="1"/>
        <v>0</v>
      </c>
      <c r="F96" s="53" t="s">
        <v>465</v>
      </c>
      <c r="H96" s="55" t="s">
        <v>454</v>
      </c>
      <c r="I96" s="399">
        <f t="shared" ref="I96" si="3">I86</f>
        <v>0</v>
      </c>
      <c r="J96" s="298" t="s">
        <v>33</v>
      </c>
      <c r="K96" s="474">
        <f t="shared" si="2"/>
        <v>0</v>
      </c>
      <c r="L96" s="53" t="s">
        <v>465</v>
      </c>
    </row>
    <row r="97" spans="2:12">
      <c r="B97" s="55" t="s">
        <v>455</v>
      </c>
      <c r="C97" s="399">
        <f t="shared" si="0"/>
        <v>0</v>
      </c>
      <c r="D97" s="298" t="s">
        <v>33</v>
      </c>
      <c r="E97" s="474">
        <f t="shared" si="1"/>
        <v>0</v>
      </c>
      <c r="F97" s="53" t="s">
        <v>465</v>
      </c>
      <c r="H97" s="55" t="s">
        <v>455</v>
      </c>
      <c r="I97" s="399">
        <f>I92</f>
        <v>0</v>
      </c>
      <c r="J97" s="298" t="s">
        <v>33</v>
      </c>
      <c r="K97" s="474">
        <f t="shared" si="2"/>
        <v>0</v>
      </c>
      <c r="L97" s="53" t="s">
        <v>465</v>
      </c>
    </row>
    <row r="98" spans="2:12" ht="15.75" thickBot="1">
      <c r="B98" s="87" t="s">
        <v>452</v>
      </c>
      <c r="C98" s="400">
        <f t="shared" si="0"/>
        <v>22.469879518072275</v>
      </c>
      <c r="D98" s="300" t="s">
        <v>33</v>
      </c>
      <c r="E98" s="475">
        <f t="shared" si="1"/>
        <v>7.8841682519551842E-2</v>
      </c>
      <c r="F98" s="60" t="s">
        <v>465</v>
      </c>
      <c r="H98" s="87" t="s">
        <v>452</v>
      </c>
      <c r="I98" s="400">
        <f>C88</f>
        <v>22.469879518072275</v>
      </c>
      <c r="J98" s="300" t="s">
        <v>33</v>
      </c>
      <c r="K98" s="475">
        <f t="shared" si="2"/>
        <v>7.8841682519551842E-2</v>
      </c>
      <c r="L98" s="60" t="s">
        <v>465</v>
      </c>
    </row>
  </sheetData>
  <mergeCells count="16">
    <mergeCell ref="B90:F90"/>
    <mergeCell ref="H90:L90"/>
    <mergeCell ref="B62:D62"/>
    <mergeCell ref="H46:J46"/>
    <mergeCell ref="H62:J62"/>
    <mergeCell ref="B80:F80"/>
    <mergeCell ref="B70:F70"/>
    <mergeCell ref="B46:D46"/>
    <mergeCell ref="H55:J55"/>
    <mergeCell ref="B55:D55"/>
    <mergeCell ref="H5:L19"/>
    <mergeCell ref="H20:L20"/>
    <mergeCell ref="H41:J41"/>
    <mergeCell ref="H4:L4"/>
    <mergeCell ref="B4:D4"/>
    <mergeCell ref="B41:D41"/>
  </mergeCells>
  <conditionalFormatting sqref="C60">
    <cfRule type="expression" dxfId="7" priority="8">
      <formula>$C$59&gt;$C$6</formula>
    </cfRule>
  </conditionalFormatting>
  <conditionalFormatting sqref="I60">
    <cfRule type="expression" dxfId="6" priority="7">
      <formula>$I$59&gt;$C$6</formula>
    </cfRule>
  </conditionalFormatting>
  <conditionalFormatting sqref="B55:F66 B41:D51 B90:F98">
    <cfRule type="expression" dxfId="5" priority="6">
      <formula>$C$5&lt;&gt;"Oxidation"</formula>
    </cfRule>
  </conditionalFormatting>
  <conditionalFormatting sqref="H55:J66 H41:J51 H90:L98">
    <cfRule type="expression" dxfId="4" priority="5">
      <formula>$C$5&lt;&gt;"Adsorption"</formula>
    </cfRule>
  </conditionalFormatting>
  <conditionalFormatting sqref="B81:F88">
    <cfRule type="expression" dxfId="3" priority="4">
      <formula>$G$135="No"</formula>
    </cfRule>
  </conditionalFormatting>
  <conditionalFormatting sqref="B71:F78">
    <cfRule type="expression" dxfId="2" priority="3">
      <formula>$G$135="No"</formula>
    </cfRule>
  </conditionalFormatting>
  <conditionalFormatting sqref="B91:F98">
    <cfRule type="expression" dxfId="1" priority="2">
      <formula>$G$135="No"</formula>
    </cfRule>
  </conditionalFormatting>
  <conditionalFormatting sqref="H91:L98">
    <cfRule type="expression" dxfId="0" priority="1">
      <formula>$G$135="No"</formula>
    </cfRule>
  </conditionalFormatting>
  <dataValidations count="1">
    <dataValidation type="list" allowBlank="1" showInputMessage="1" showErrorMessage="1" sqref="C5">
      <formula1>$AA$3:$AA$5</formula1>
    </dataValidation>
  </dataValidations>
  <pageMargins left="0.7" right="0.7" top="0.78740157499999996" bottom="0.78740157499999996"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L53"/>
  <sheetViews>
    <sheetView workbookViewId="0">
      <selection activeCell="A20" sqref="A20"/>
    </sheetView>
  </sheetViews>
  <sheetFormatPr baseColWidth="10" defaultRowHeight="15"/>
  <cols>
    <col min="1" max="1" width="51" customWidth="1"/>
  </cols>
  <sheetData>
    <row r="1" spans="1:12">
      <c r="A1" t="s">
        <v>73</v>
      </c>
      <c r="L1" t="s">
        <v>112</v>
      </c>
    </row>
    <row r="2" spans="1:12">
      <c r="L2" t="s">
        <v>113</v>
      </c>
    </row>
    <row r="3" spans="1:12">
      <c r="A3" s="8" t="s">
        <v>58</v>
      </c>
    </row>
    <row r="4" spans="1:12">
      <c r="A4" t="s">
        <v>60</v>
      </c>
    </row>
    <row r="5" spans="1:12">
      <c r="A5" t="s">
        <v>74</v>
      </c>
    </row>
    <row r="6" spans="1:12">
      <c r="A6" t="s">
        <v>75</v>
      </c>
    </row>
    <row r="7" spans="1:12">
      <c r="A7" t="s">
        <v>61</v>
      </c>
    </row>
    <row r="8" spans="1:12">
      <c r="A8" t="s">
        <v>62</v>
      </c>
    </row>
    <row r="9" spans="1:12">
      <c r="A9" t="s">
        <v>63</v>
      </c>
    </row>
    <row r="10" spans="1:12">
      <c r="A10" t="s">
        <v>76</v>
      </c>
    </row>
    <row r="11" spans="1:12">
      <c r="A11" t="s">
        <v>59</v>
      </c>
    </row>
    <row r="13" spans="1:12">
      <c r="A13" s="8" t="s">
        <v>64</v>
      </c>
    </row>
    <row r="14" spans="1:12">
      <c r="A14" t="s">
        <v>65</v>
      </c>
    </row>
    <row r="15" spans="1:12">
      <c r="A15" t="s">
        <v>66</v>
      </c>
    </row>
    <row r="17" spans="1:1">
      <c r="A17" s="8" t="s">
        <v>67</v>
      </c>
    </row>
    <row r="18" spans="1:1">
      <c r="A18" t="s">
        <v>65</v>
      </c>
    </row>
    <row r="20" spans="1:1">
      <c r="A20" t="s">
        <v>140</v>
      </c>
    </row>
    <row r="21" spans="1:1">
      <c r="A21" t="s">
        <v>141</v>
      </c>
    </row>
    <row r="22" spans="1:1">
      <c r="A22" t="s">
        <v>68</v>
      </c>
    </row>
    <row r="23" spans="1:1">
      <c r="A23" t="s">
        <v>69</v>
      </c>
    </row>
    <row r="24" spans="1:1">
      <c r="A24" t="s">
        <v>70</v>
      </c>
    </row>
    <row r="26" spans="1:1">
      <c r="A26" s="64" t="s">
        <v>77</v>
      </c>
    </row>
    <row r="27" spans="1:1">
      <c r="A27" t="s">
        <v>71</v>
      </c>
    </row>
    <row r="28" spans="1:1">
      <c r="A28" t="s">
        <v>72</v>
      </c>
    </row>
    <row r="31" spans="1:1">
      <c r="A31" s="65">
        <v>42403</v>
      </c>
    </row>
    <row r="32" spans="1:1">
      <c r="A32" s="68" t="s">
        <v>93</v>
      </c>
    </row>
    <row r="33" spans="1:1">
      <c r="A33" s="69" t="s">
        <v>94</v>
      </c>
    </row>
    <row r="34" spans="1:1">
      <c r="A34" s="70" t="s">
        <v>95</v>
      </c>
    </row>
    <row r="35" spans="1:1">
      <c r="A35" s="70" t="s">
        <v>96</v>
      </c>
    </row>
    <row r="36" spans="1:1">
      <c r="A36" s="66"/>
    </row>
    <row r="37" spans="1:1">
      <c r="A37" s="69" t="s">
        <v>97</v>
      </c>
    </row>
    <row r="38" spans="1:1">
      <c r="A38" s="71" t="s">
        <v>98</v>
      </c>
    </row>
    <row r="39" spans="1:1">
      <c r="A39" s="66"/>
    </row>
    <row r="40" spans="1:1">
      <c r="A40" s="69" t="s">
        <v>99</v>
      </c>
    </row>
    <row r="41" spans="1:1">
      <c r="A41" s="66"/>
    </row>
    <row r="42" spans="1:1">
      <c r="A42" s="69" t="s">
        <v>100</v>
      </c>
    </row>
    <row r="43" spans="1:1">
      <c r="A43" s="66"/>
    </row>
    <row r="44" spans="1:1">
      <c r="A44" s="69" t="s">
        <v>101</v>
      </c>
    </row>
    <row r="45" spans="1:1">
      <c r="A45" s="70" t="s">
        <v>102</v>
      </c>
    </row>
    <row r="46" spans="1:1">
      <c r="A46" s="68"/>
    </row>
    <row r="47" spans="1:1">
      <c r="A47" s="68" t="s">
        <v>103</v>
      </c>
    </row>
    <row r="48" spans="1:1">
      <c r="A48" s="69" t="s">
        <v>104</v>
      </c>
    </row>
    <row r="49" spans="1:1">
      <c r="A49" s="69" t="s">
        <v>105</v>
      </c>
    </row>
    <row r="50" spans="1:1">
      <c r="A50" s="69" t="s">
        <v>106</v>
      </c>
    </row>
    <row r="51" spans="1:1">
      <c r="A51" s="69" t="s">
        <v>107</v>
      </c>
    </row>
    <row r="52" spans="1:1">
      <c r="A52" s="65">
        <v>42050</v>
      </c>
    </row>
    <row r="53" spans="1:1" ht="409.5">
      <c r="A53" s="129" t="s">
        <v>136</v>
      </c>
    </row>
  </sheetData>
  <pageMargins left="0.7" right="0.7" top="0.78740157499999996" bottom="0.78740157499999996"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u n I m S E K H 9 9 S o A A A A + A A A A B I A H A B D b 2 5 m a W c v U G F j a 2 F n Z S 5 4 b W w g o h g A K K A U A A A A A A A A A A A A A A A A A A A A A A A A A A A A h Y / N C o J A G E V f R W b v / G h W y O e 4 q H Y J Q R B t B 5 1 0 S M d w x s Z 3 a 9 E j 9 Q o J Z b h r e S / n w r m v x x P S o a m 9 u + y M a n W C G K b I k z p v C 6 X L B P X 2 4 q 9 R y u E g 8 q s o p T f C 2 s S D U Q m q r L 3 F h D j n s A t x 2 5 U k o J S R c 7 Y / 5 p V s h K + 0 s U L n E v 1 W x f 8 V 4 n D 6 y P A A B y u 8 Y M s Q R x E D M t W Q K T 1 D R m N M g c x K 2 P S 1 7 T v J C + l v d 0 C m C O T 7 g r 8 B U E s D B B Q A A g A I A L p y J k 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6 c i Z I K I p H u A 4 A A A A R A A A A E w A c A E Z v c m 1 1 b G F z L 1 N l Y 3 R p b 2 4 x L m 0 g o h g A K K A U A A A A A A A A A A A A A A A A A A A A A A A A A A A A K 0 5 N L s n M z 1 M I h t C G 1 g B Q S w E C L Q A U A A I A C A C 6 c i Z I Q o f 3 1 K g A A A D 4 A A A A E g A A A A A A A A A A A A A A A A A A A A A A Q 2 9 u Z m l n L 1 B h Y 2 t h Z 2 U u e G 1 s U E s B A i 0 A F A A C A A g A u n I m S A / K 6 a u k A A A A 6 Q A A A B M A A A A A A A A A A A A A A A A A 9 A A A A F t D b 2 5 0 Z W 5 0 X 1 R 5 c G V z X S 5 4 b W x Q S w E C L Q A U A A I A C A C 6 c i Z I 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E T f 7 e N X l C B C p 6 o e S W U e C I Q A A A A A A g A A A A A A E G Y A A A A B A A A g A A A A v g I z T O X x j n V H S D X S h c F E 9 i 9 9 F J + C J O y k Y K 2 d H r B O y 0 4 A A A A A D o A A A A A C A A A g A A A A R N Z y Z 1 p G K d Z 7 R + F 2 s u b M 9 4 Z Y v 6 E C i x E E G 5 0 K 0 p W 5 X p p Q A A A A m g z N B u c R b Q 0 O A z C H t 7 h o b Z l o D U m O N j E t L x P e d C B j v O I 1 Q u W q H 9 U R i J z W 0 k T 5 a t w z L T k t S w 9 H s 9 0 O H Z + U R a u 9 i 7 U m 3 5 p z J s v r E F X n F h U B D H Z A A A A A I u O Y p b Q 2 n K W 9 b G j N i 9 i w 9 z I 6 Z j U J O R n n n 9 k V L j t V 2 X G S d J / 5 m z D e a s M C c D o i b j O o 7 X r z J P K P u k 9 U O v v H H H + D s g = = < / D a t a M a s h u p > 
</file>

<file path=customXml/itemProps1.xml><?xml version="1.0" encoding="utf-8"?>
<ds:datastoreItem xmlns:ds="http://schemas.openxmlformats.org/officeDocument/2006/customXml" ds:itemID="{2631A0EB-36D1-4076-BA81-E3BD0B0CD2A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Primary Measures</vt:lpstr>
      <vt:lpstr>Oxidation</vt:lpstr>
      <vt:lpstr>Adsorption and Solvent Recovery</vt:lpstr>
      <vt:lpstr>Summary</vt:lpstr>
      <vt:lpstr>Changes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Huber</dc:creator>
  <cp:lastModifiedBy>Mayer, Carmen (IIP)</cp:lastModifiedBy>
  <cp:lastPrinted>2016-01-06T15:32:34Z</cp:lastPrinted>
  <dcterms:created xsi:type="dcterms:W3CDTF">2015-12-17T08:57:52Z</dcterms:created>
  <dcterms:modified xsi:type="dcterms:W3CDTF">2017-02-21T12:50:33Z</dcterms:modified>
</cp:coreProperties>
</file>